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uan.ordonez\Desktop\1) CNC TABLERO MAR 2026\1) TABLERO MAR  26\"/>
    </mc:Choice>
  </mc:AlternateContent>
  <xr:revisionPtr revIDLastSave="0" documentId="13_ncr:1_{0EB4CB63-E8C2-4081-995F-22EACEE44C17}" xr6:coauthVersionLast="47" xr6:coauthVersionMax="47" xr10:uidLastSave="{00000000-0000-0000-0000-000000000000}"/>
  <bookViews>
    <workbookView xWindow="-120" yWindow="-120" windowWidth="29040" windowHeight="15720" tabRatio="773" activeTab="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5" l="1"/>
  <c r="E46" i="5"/>
  <c r="E47" i="5"/>
  <c r="E48" i="5"/>
  <c r="E44" i="5"/>
  <c r="E49" i="5" l="1"/>
  <c r="D11" i="5"/>
  <c r="D56" i="3"/>
  <c r="D57" i="3"/>
  <c r="D58" i="3"/>
  <c r="D59" i="3"/>
  <c r="D60" i="3"/>
  <c r="D61" i="3"/>
  <c r="D62" i="3"/>
  <c r="D63" i="3"/>
  <c r="D55" i="3"/>
  <c r="S9" i="2"/>
  <c r="R9" i="2"/>
  <c r="Q9" i="2"/>
  <c r="D49" i="5"/>
  <c r="H9" i="1" l="1"/>
  <c r="H10" i="1"/>
  <c r="H11" i="1"/>
  <c r="H12" i="1"/>
  <c r="H13" i="1"/>
  <c r="H14" i="1"/>
  <c r="H15" i="1"/>
  <c r="H8" i="1"/>
  <c r="D18" i="4"/>
  <c r="H16" i="1" s="1"/>
  <c r="L23" i="4" l="1"/>
  <c r="L24" i="4"/>
  <c r="L25" i="4"/>
  <c r="L26" i="4"/>
  <c r="L22" i="4"/>
  <c r="D26" i="4"/>
  <c r="D27" i="4"/>
  <c r="D28" i="4"/>
  <c r="D29" i="4"/>
  <c r="D30" i="4"/>
  <c r="D31" i="4"/>
  <c r="D32" i="4"/>
  <c r="D33" i="4"/>
  <c r="D34" i="4" l="1"/>
  <c r="E50" i="3"/>
  <c r="N20" i="1"/>
  <c r="F29" i="1" l="1"/>
  <c r="F28" i="1"/>
  <c r="F27" i="1"/>
  <c r="F16" i="1"/>
  <c r="L11" i="6" l="1"/>
  <c r="L12" i="6"/>
  <c r="L13" i="6"/>
  <c r="L14" i="6"/>
  <c r="L15" i="6"/>
  <c r="L10" i="6"/>
  <c r="K11" i="6"/>
  <c r="K12" i="6"/>
  <c r="K13" i="6"/>
  <c r="M13" i="6" s="1"/>
  <c r="K14" i="6"/>
  <c r="K15" i="6"/>
  <c r="K10" i="6"/>
  <c r="M10" i="6" s="1"/>
  <c r="M12" i="6" l="1"/>
  <c r="M15" i="6"/>
  <c r="M14" i="6"/>
  <c r="M11" i="6"/>
  <c r="N19" i="1"/>
  <c r="N11" i="6" l="1"/>
  <c r="N12" i="6"/>
  <c r="N13" i="6"/>
  <c r="N14" i="6"/>
  <c r="N15" i="6"/>
  <c r="N10" i="6"/>
  <c r="M16" i="6"/>
  <c r="F11" i="6" l="1"/>
  <c r="F12" i="6"/>
  <c r="F13" i="6"/>
  <c r="F14" i="6"/>
  <c r="F15" i="6"/>
  <c r="F10" i="6"/>
  <c r="L16" i="6" l="1"/>
  <c r="K16" i="6"/>
  <c r="D21" i="3"/>
  <c r="N16" i="6" l="1"/>
  <c r="D64" i="3"/>
  <c r="N21" i="1"/>
  <c r="G28" i="1"/>
  <c r="G29" i="1"/>
  <c r="G30" i="1"/>
  <c r="G31" i="1"/>
  <c r="G32" i="1"/>
  <c r="F30" i="1"/>
  <c r="F31" i="1"/>
  <c r="F32" i="1"/>
  <c r="G27" i="1"/>
  <c r="D16" i="6"/>
  <c r="E16" i="6"/>
  <c r="F12" i="1"/>
  <c r="F8" i="1"/>
  <c r="F16" i="6" l="1"/>
  <c r="L27" i="4"/>
  <c r="L15" i="4"/>
  <c r="K8" i="1" l="1"/>
  <c r="K9" i="1"/>
  <c r="K10" i="1"/>
  <c r="K11" i="1"/>
  <c r="K12" i="1"/>
  <c r="K13" i="1"/>
  <c r="K14" i="1"/>
  <c r="K15" i="1"/>
  <c r="K16" i="1"/>
  <c r="K17" i="1" l="1"/>
  <c r="N12" i="1"/>
  <c r="N8" i="1"/>
  <c r="H19" i="1"/>
  <c r="H20" i="1"/>
  <c r="H21" i="1"/>
  <c r="H22" i="1"/>
  <c r="H18" i="1"/>
  <c r="G33" i="1" l="1"/>
  <c r="F33" i="1"/>
  <c r="H23" i="1"/>
  <c r="H27" i="1"/>
  <c r="H28" i="1"/>
  <c r="N16" i="1"/>
  <c r="H32" i="1"/>
  <c r="H29" i="1"/>
  <c r="H30" i="1"/>
  <c r="H31" i="1"/>
  <c r="H3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6F1DDA-192C-4917-933E-B2A57108D1A6}"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<sst xmlns="http://schemas.openxmlformats.org/spreadsheetml/2006/main" count="333" uniqueCount="222">
  <si>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</si>
  <si>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</si>
  <si>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</si>
  <si>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</si>
  <si>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</si>
  <si>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</si>
  <si>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</si>
  <si>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</si>
  <si>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</si>
  <si>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</si>
  <si>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</si>
  <si>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</si>
  <si>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</si>
  <si>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</si>
  <si>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</si>
  <si>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</si>
  <si>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</si>
  <si>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</si>
  <si>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</si>
  <si>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</si>
  <si>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</si>
  <si>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</si>
  <si>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</si>
  <si>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</si>
  <si>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</si>
  <si>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</si>
  <si>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</si>
  <si>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</si>
  <si>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</si>
  <si>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</si>
  <si>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</si>
  <si>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</si>
  <si>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</si>
  <si>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</si>
  <si>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</si>
  <si>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</si>
  <si>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</si>
  <si>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</si>
  <si>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</si>
  <si>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</si>
  <si>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</si>
  <si>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</si>
  <si>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</si>
  <si>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</si>
  <si>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</si>
  <si>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</si>
  <si>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</si>
  <si>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</si>
  <si>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</si>
  <si>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</si>
  <si>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</si>
  <si>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</si>
  <si>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</si>
  <si>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</si>
  <si>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</si>
  <si>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</si>
  <si>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</si>
  <si>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</si>
  <si>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</si>
  <si>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</si>
  <si>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</si>
  <si>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</si>
  <si>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</si>
  <si>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</si>
  <si>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</si>
  <si>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</si>
  <si>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</si>
  <si>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</si>
  <si>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</si>
  <si>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</si>
  <si>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</si>
  <si>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</si>
  <si>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</si>
  <si>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</si>
  <si>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</si>
  <si>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</si>
  <si>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</si>
  <si>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</si>
  <si>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</si>
  <si>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</si>
  <si>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</si>
  <si>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</si>
  <si>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</si>
  <si>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</si>
  <si>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</si>
  <si>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</si>
  <si>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</si>
  <si>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</si>
  <si>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</si>
  <si>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</si>
  <si>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</si>
  <si>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</si>
  <si>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</si>
  <si>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</si>
  <si>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</si>
  <si>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</si>
  <si>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</si>
  <si>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</si>
  <si>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</si>
  <si>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</si>
  <si>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</si>
  <si>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</si>
  <si>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</si>
  <si>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</si>
  <si>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</si>
  <si>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</si>
  <si>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</si>
  <si>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</si>
  <si>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</si>
  <si>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</si>
  <si>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</si>
  <si>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</si>
  <si>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</si>
  <si>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</si>
  <si>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</si>
  <si>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</si>
  <si>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</si>
  <si>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</si>
  <si>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</si>
  <si>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</si>
  <si>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</si>
  <si>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</si>
  <si>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</si>
  <si>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</si>
  <si>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</si>
  <si>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</si>
  <si>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</si>
  <si>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</si>
  <si>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</si>
  <si>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Servidores públicos, contrato anual que puede ser renovado; realizan labores de tipo operativo: pilotos de vehículos livianos y pesados, vigilantes, albañiles, bodegueros, conserjes, vivianderas  y otros.</t>
  </si>
  <si>
    <t>EJECUCIÓN PRESUPUESTARIA                              (Millones de quetzales)</t>
  </si>
  <si>
    <t>No. personas</t>
  </si>
  <si>
    <t>GRUPO DE GASTO 0 "SERVICIOS PERSONALES"</t>
  </si>
  <si>
    <t>SUBGRUPO DE GASTO 18 "SERVICIOS TÉCNICOS Y PROFESIONALES</t>
  </si>
  <si>
    <t xml:space="preserve">POR REGIÓN Y DEPARTAMENTO </t>
  </si>
  <si>
    <t>EJECUCIÓN PRESUPUESTARIA</t>
  </si>
  <si>
    <t>María Fernanda Rivera Dávila</t>
  </si>
  <si>
    <t>José Antonio López Leonardo</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</si>
  <si>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</si>
  <si>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</si>
  <si>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</si>
  <si>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</si>
  <si>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</si>
  <si>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</si>
  <si>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</si>
  <si>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</si>
  <si>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</si>
  <si>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</si>
  <si>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</si>
  <si>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</si>
  <si>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DESCRIPCIÓN DE FINALIDADES </t>
  </si>
  <si>
    <t>DESCRIPCIÓN *</t>
  </si>
  <si>
    <t>Los programas presupuestarios están descritos en el Tablero</t>
  </si>
  <si>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</si>
  <si>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</si>
  <si>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</si>
  <si>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</si>
  <si>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 xml:space="preserve">SALDO POR DEVENGAR </t>
  </si>
  <si>
    <r>
      <rPr>
        <b/>
        <sz val="11"/>
        <color theme="1"/>
        <rFont val="Calibri"/>
        <family val="2"/>
        <scheme val="minor"/>
      </rPr>
      <t>FUNTE</t>
    </r>
    <r>
      <rPr>
        <sz val="11"/>
        <color theme="1"/>
        <rFont val="Calibri"/>
        <family val="2"/>
        <scheme val="minor"/>
      </rPr>
      <t>: SISTEMA DE CONTABILIDAD INTEGRADO (SICOIN)</t>
    </r>
  </si>
  <si>
    <t>(DEVENGADO)</t>
  </si>
  <si>
    <t xml:space="preserve">Total personal </t>
  </si>
  <si>
    <t>Programa</t>
  </si>
  <si>
    <t xml:space="preserve">% EJECUCIÓN </t>
  </si>
  <si>
    <t>Saldo por devengar</t>
  </si>
  <si>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</si>
  <si>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</si>
  <si>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</si>
  <si>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</si>
  <si>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</si>
  <si>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t>Ejecucción presupuestaria del subgrupo 18 "Servicios técnicos y profesionales"</t>
  </si>
  <si>
    <t>SERVICIOS PERSONALES, TÉCNICOS Y PROFESIONALES                                                     (Quetzales)</t>
  </si>
  <si>
    <r>
      <rPr>
        <b/>
        <sz val="16"/>
        <color rgb="FF002060"/>
        <rFont val="Arial"/>
        <family val="2"/>
      </rPr>
      <t>Fuente</t>
    </r>
    <r>
      <rPr>
        <sz val="16"/>
        <color rgb="FF002060"/>
        <rFont val="Arial"/>
        <family val="2"/>
      </rPr>
      <t>: E</t>
    </r>
    <r>
      <rPr>
        <b/>
        <sz val="16"/>
        <color rgb="FF002060"/>
        <rFont val="Arial"/>
        <family val="2"/>
      </rPr>
      <t>jecución del grupo de gasto 0 "Servicios personales</t>
    </r>
    <r>
      <rPr>
        <sz val="16"/>
        <color rgb="FF002060"/>
        <rFont val="Arial"/>
        <family val="2"/>
      </rPr>
      <t xml:space="preserve">": Sistema de Contabilidad Integrada (SICOIN);  </t>
    </r>
    <r>
      <rPr>
        <b/>
        <sz val="16"/>
        <color rgb="FF002060"/>
        <rFont val="Arial"/>
        <family val="2"/>
      </rPr>
      <t>Clasificación y número de personas</t>
    </r>
    <r>
      <rPr>
        <sz val="16"/>
        <color rgb="FF002060"/>
        <rFont val="Arial"/>
        <family val="2"/>
      </rPr>
      <t xml:space="preserve">:  No de personas: 1) Dirección de Recursos Humanos del MAGA  y 2) Personas contratadas con cargo al  Subgrupo de gasto 18 (Servicios Técnicos y profesionales): Fondo Nacional para la Reactivación y Modernización   de la Actividad Agropecuaria (FONAGRO)                                                                                            </t>
    </r>
  </si>
  <si>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contraprestación./Acuerdo Gubernativo No. 540-2013, Reglamento de la Ley Orgánica del Presupuesto, Artículo 17, inciso b).</t>
    </r>
  </si>
  <si>
    <r>
      <rPr>
        <b/>
        <sz val="18"/>
        <color theme="0"/>
        <rFont val="Arial"/>
        <family val="2"/>
      </rPr>
      <t>Los grupos de gasto</t>
    </r>
    <r>
      <rPr>
        <sz val="18"/>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</si>
  <si>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</si>
  <si>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r>
      <rPr>
        <b/>
        <sz val="16"/>
        <color theme="0"/>
        <rFont val="Arial"/>
        <family val="2"/>
      </rPr>
      <t>Los programas presupuestarios sustantivos</t>
    </r>
    <r>
      <rPr>
        <sz val="16"/>
        <color theme="0"/>
        <rFont val="Arial"/>
        <family val="2"/>
      </rPr>
      <t xml:space="preserve"> son aquellos que,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</si>
  <si>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t>% SOBRE EL TOTAL</t>
  </si>
  <si>
    <r>
      <t xml:space="preserve">Servicios técnicos y profesionales, mediante contratos por un periodo inferior o igual  a un año , no tienen calidad de servidores públicos; de igual formas </t>
    </r>
    <r>
      <rPr>
        <b/>
        <sz val="14"/>
        <color rgb="FF002060"/>
        <rFont val="Arial"/>
        <family val="2"/>
      </rPr>
      <t xml:space="preserve">no tienen derecho a  </t>
    </r>
    <r>
      <rPr>
        <sz val="14"/>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</si>
  <si>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4"/>
        <color rgb="FF002060"/>
        <rFont val="Arial"/>
        <family val="2"/>
      </rPr>
      <t xml:space="preserve">no tienen derecho a </t>
    </r>
    <r>
      <rPr>
        <sz val="14"/>
        <color rgb="FF002060"/>
        <rFont val="Arial"/>
        <family val="2"/>
      </rPr>
      <t xml:space="preserve"> prestaciones como aguinaldo, bono 14, bonos sindicales  y otros.(De igual forma se pueden contratar empresas para prestar dichos servcios).</t>
    </r>
  </si>
  <si>
    <t>1) Investigación, Restauración y Conservación de Suelos y                                                                    2) Partidas no Asignables a Programas (transferencias corrientes y de capital).</t>
  </si>
  <si>
    <t>|</t>
  </si>
  <si>
    <t>Subgrupo 18 "Servicios técnicos y profesionales" -FONAGRO-</t>
  </si>
  <si>
    <t>(Quetzales)</t>
  </si>
  <si>
    <t>Fuente: Sistema de Contabilidad Integrada (SICOIN)</t>
  </si>
  <si>
    <r>
      <rPr>
        <b/>
        <sz val="12"/>
        <color theme="1"/>
        <rFont val="Calibri"/>
        <family val="2"/>
        <scheme val="minor"/>
      </rPr>
      <t>Fuente</t>
    </r>
    <r>
      <rPr>
        <sz val="12"/>
        <color theme="1"/>
        <rFont val="Calibri"/>
        <family val="2"/>
        <scheme val="minor"/>
      </rPr>
      <t>: https://www.maga.gob.gt/mision-y-vision/</t>
    </r>
  </si>
  <si>
    <r>
      <t xml:space="preserve">000 SERVICIOS PERSONALES: </t>
    </r>
    <r>
      <rPr>
        <sz val="18"/>
        <rFont val="Arial"/>
        <family val="2"/>
      </rPr>
      <t>Sueldos y honorarios a trabajadores y personal que presta servicios temporales.</t>
    </r>
  </si>
  <si>
    <r>
      <t xml:space="preserve">100 SERVICIOS NO PERSONALES: </t>
    </r>
    <r>
      <rPr>
        <sz val="18"/>
        <rFont val="Arial"/>
        <family val="2"/>
      </rPr>
      <t>Energía eléctrica, agua, internet, reparaciones de equipo de transporte, extracción de basura y otros.</t>
    </r>
  </si>
  <si>
    <r>
      <t xml:space="preserve">200 MATERIALES Y SUMINISTROS: </t>
    </r>
    <r>
      <rPr>
        <sz val="18"/>
        <rFont val="Arial"/>
        <family val="2"/>
      </rPr>
      <t>Para compra de alimentos, semillas, fertilizantes, papel de escritorio, plántulas, combustibles y lubricantes y otros.</t>
    </r>
  </si>
  <si>
    <r>
      <t xml:space="preserve">300 PROPIEDAD, PLANTA, EQUIPO E INTANGIBLES: </t>
    </r>
    <r>
      <rPr>
        <sz val="18"/>
        <rFont val="Arial"/>
        <family val="2"/>
      </rPr>
      <t>Compra de computadoras, inversión en sistemas de riego, mobiliario, equipo de laboratorio, construcción de centros de acopio, compra de vehículos de transporte y otros</t>
    </r>
    <r>
      <rPr>
        <b/>
        <sz val="18"/>
        <rFont val="Arial"/>
        <family val="2"/>
      </rPr>
      <t>.</t>
    </r>
  </si>
  <si>
    <r>
      <t xml:space="preserve">600 ACTIVOS FINANCIEROS: </t>
    </r>
    <r>
      <rPr>
        <sz val="18"/>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</si>
  <si>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r>
      <t xml:space="preserve">900 ASIGNACIONES GLOBALES: </t>
    </r>
    <r>
      <rPr>
        <sz val="18"/>
        <rFont val="Arial"/>
        <family val="2"/>
      </rPr>
      <t>Para pago de sentencias judiciales.</t>
    </r>
  </si>
  <si>
    <t xml:space="preserve">EJECUCIÓN PRESUPUESTARIA POR GRUPO DE GASTO  Y FINALIDAD </t>
  </si>
  <si>
    <r>
      <t>400</t>
    </r>
    <r>
      <rPr>
        <sz val="18"/>
        <rFont val="Arial"/>
        <family val="2"/>
      </rPr>
      <t xml:space="preserve"> </t>
    </r>
    <r>
      <rPr>
        <b/>
        <sz val="18"/>
        <rFont val="Arial"/>
        <family val="2"/>
      </rPr>
      <t>TRANSFERENCIAS CORRIENTES</t>
    </r>
    <r>
      <rPr>
        <sz val="18"/>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(Escuela de Formación Agrícola de Jacaltenango),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 vigente para el ejercicio fiscal 2026.</t>
    </r>
  </si>
  <si>
    <r>
      <t xml:space="preserve">500 TRANSFERENCIAS DE CAPITAL: </t>
    </r>
    <r>
      <rPr>
        <sz val="18"/>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</si>
  <si>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rPr>
        <b/>
        <sz val="18"/>
        <color theme="0"/>
        <rFont val="Arial"/>
        <family val="2"/>
      </rPr>
      <t>Las finalidades</t>
    </r>
    <r>
      <rPr>
        <sz val="18"/>
        <color theme="0"/>
        <rFont val="Arial"/>
        <family val="2"/>
      </rPr>
      <t xml:space="preserve"> </t>
    </r>
    <r>
      <rPr>
        <b/>
        <sz val="18"/>
        <color theme="0"/>
        <rFont val="Arial"/>
        <family val="2"/>
      </rPr>
      <t>constituyen los objetivos generales que el sector público busca realizar a través de la ejecución del presupuesto</t>
    </r>
    <r>
      <rPr>
        <sz val="18"/>
        <color theme="0"/>
        <rFont val="Arial"/>
        <family val="2"/>
      </rPr>
      <t>.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</si>
  <si>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t xml:space="preserve">EJECUCIÓN PRESUPUESTARIA POR PROGRAMA </t>
  </si>
  <si>
    <r>
      <rPr>
        <b/>
        <sz val="16"/>
        <color theme="0"/>
        <rFont val="Arial"/>
        <family val="2"/>
      </rPr>
      <t>Programas presupuestarios:                                                                                           “Un Programa</t>
    </r>
    <r>
      <rPr>
        <sz val="16"/>
        <color theme="0"/>
        <rFont val="Arial"/>
        <family val="2"/>
      </rPr>
      <t xml:space="preserve"> [presupuestario] es la combinación de intervenciones necesarias y suficientes para lograr el resultado final” (Gestión por Resultados GpR, Metodología de la Programación presupuestaria por Resultados en Guatemala, Dirección Técnica del Presupuesto, Ministerio de Finanzas Públicas, 2013), Ver también Artículos 237 de la Constitución Política de Guatemala, y  15 del Acuerdo Gubernativo 540-2013, Reglamento de la Ley Orgánica del Presupuesto.)</t>
    </r>
  </si>
  <si>
    <r>
      <t>Grupo 100: Servicios No</t>
    </r>
    <r>
      <rPr>
        <b/>
        <sz val="18"/>
        <color theme="1"/>
        <rFont val="Arial"/>
        <family val="2"/>
      </rPr>
      <t xml:space="preserve"> </t>
    </r>
    <r>
      <rPr>
        <sz val="18"/>
        <color theme="1"/>
        <rFont val="Arial"/>
        <family val="2"/>
      </rPr>
      <t xml:space="preserve">Personales </t>
    </r>
  </si>
  <si>
    <t xml:space="preserve">  "Comprende la retribución de los servicios personales prestados en relación de dependencia o sin ella y a los miembros de comisiones, juntas, consejos, etc. Incluye aportes patronales, servicios extraordinarios, dietas, gastos de representación, asistencia socioeconómica y otras prestaciones relacionadas con salarios. Se incluye además, otras retribuciones por servicios personales." </t>
  </si>
  <si>
    <t>ACTUALIZADO AL 31 DE MARZO DE 2026</t>
  </si>
  <si>
    <t>EJECUCIÓN PRESUPUESTARIA INSTIUCIONAL Al 31 DE MARZO  DE 2026</t>
  </si>
  <si>
    <t>MAGA AL 31 DE MARZO  DE 2026</t>
  </si>
  <si>
    <t>EJECUCIÓN PRESUPUESTARIA INSITITUCIONAL AL 31 DE   MARZO DE 2026</t>
  </si>
  <si>
    <t>EJECUCIÓN PRESUPUESTARIA POR GRUPO DE GASTO  AL 31 DE MARZO  DE 2026</t>
  </si>
  <si>
    <t>EJECUCIÓN PRESUPUESTARIA
POR GRUPOS DE GASTO  A 31 DE MARZO   DE 2026</t>
  </si>
  <si>
    <t>EJECUCIÓN PRESUPUESTARIA 
POR FINALIDAD  A 31 DE MARZO  DE 2026                                                             (Quetzales)</t>
  </si>
  <si>
    <t>AL 31 DE MARZO DE 2026</t>
  </si>
  <si>
    <t>EJECUCIÓN PRESUPUESTARIA  POR REGIÓN AL 31 DE MARZO DE 2026</t>
  </si>
  <si>
    <t>EJECUCIÓN PRESUPUESTARIA POR REGIÓN  AL 31 DE MARZO DE 2026                                                                                                                (Devengado)</t>
  </si>
  <si>
    <t>Al 31 DE MARZO de 2026</t>
  </si>
  <si>
    <t>CARACTERÍSTICAS DEL PERSONAL QUE LABORA EN EL MAGA AL 31 DE MARZO  2026</t>
  </si>
  <si>
    <t>PERSONAL QUE LABORA EN EL MAGA  AL 28  DE 31 DE MARZO  DE 2026</t>
  </si>
  <si>
    <t>EJECUCIÓN PRESUPUESTARIA POR PROGRAMA AL 31 DE MARZO   DE 2026</t>
  </si>
  <si>
    <t>EJECUCIÓN PRESUPUESTARIA POR PROGRAMA AL 31 DE MARZO DE 2026                                                                                                                                                                                                                                                                                                                                                                                                                                                                                                                                            (MILLONES DE QUETZALES)</t>
  </si>
  <si>
    <t>Presupuesto vigente 2026</t>
  </si>
  <si>
    <t xml:space="preserve">PRINCIPALES AVANCES O LOGROS
AL  31 DE MARZO DE 2026 </t>
  </si>
  <si>
    <t>EJECUCIÓN 
POR FINALIDAD  AL 31 DE MARZO   DE 2026                                                                                         (Millones de quetzales)</t>
  </si>
  <si>
    <t>Dinorah Haydeé Herrera del Valle</t>
  </si>
  <si>
    <r>
      <rPr>
        <b/>
        <sz val="16"/>
        <color theme="0"/>
        <rFont val="Arial"/>
        <family val="2"/>
      </rPr>
      <t>En Guatemala, los Resultados Estratégicos de País (REP)</t>
    </r>
    <r>
      <rPr>
        <sz val="16"/>
        <color theme="0"/>
        <rFont val="Arial"/>
        <family val="2"/>
      </rPr>
      <t xml:space="preserve"> son metas prioritarias definidas por el Gobierno para abordar problemas estructurales, vinculando instituciones públicas para lograr cambios concretos en desarrollo, economía y seguridad, bajo el enfoque de Gestión por Resultados (GpR) y la planificación del K'atun 2032.</t>
    </r>
  </si>
  <si>
    <r>
      <rPr>
        <b/>
        <sz val="16"/>
        <color theme="0"/>
        <rFont val="Arial"/>
        <family val="2"/>
      </rPr>
      <t>"Los Resultados Institucionales</t>
    </r>
    <r>
      <rPr>
        <sz val="16"/>
        <color theme="0"/>
        <rFont val="Arial"/>
        <family val="2"/>
      </rPr>
      <t xml:space="preserve"> representan los cambios y mejoras concretas que establece una entidad pública en sus planes estratégicos de manera multianual en función de su naturaleza, con el objetivo de poder establecer un control que muestre la eficiencia y eficacia de los bienes y servicios que entregan, además del impacto de los mismos en la situación o condición de vida del grupo objetivo." /Secretaría de Planificación y Programación de la Presidencia  -SEGPLAN-</t>
    </r>
  </si>
  <si>
    <t>0                                                                                                                             30                                                                                                                       400</t>
  </si>
  <si>
    <t>SERVICIOS PERSONALES, TÉCNICOS Y PROFESIONALES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</si>
</sst>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93">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sz val="18"/>
      <name val="Calibri"/>
      <family val="2"/>
      <scheme val="minor"/>
    </font>
    <font>
      <sz val="24"/>
      <name val="Arial"/>
      <family val="2"/>
    </font>
    <font>
      <b/>
      <sz val="18"/>
      <color theme="0"/>
      <name val="Calibri"/>
      <family val="2"/>
      <scheme val="minor"/>
    </font>
    <font>
      <sz val="20"/>
      <color rgb="FF002060"/>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b/>
      <sz val="18"/>
      <color theme="0"/>
      <name val="Arial"/>
      <family val="2"/>
    </font>
    <font>
      <sz val="18"/>
      <color theme="0"/>
      <name val="Arial"/>
      <family val="2"/>
    </font>
    <font>
      <sz val="16"/>
      <color theme="1"/>
      <name val="Arial"/>
      <family val="2"/>
    </font>
    <font>
      <sz val="18"/>
      <name val="Arial"/>
      <family val="2"/>
    </font>
    <font>
      <b/>
      <sz val="18"/>
      <name val="Arial"/>
      <family val="2"/>
    </font>
    <font>
      <b/>
      <sz val="10"/>
      <name val="Arial"/>
      <family val="2"/>
    </font>
    <font>
      <b/>
      <u/>
      <sz val="18"/>
      <name val="Calibri"/>
      <family val="2"/>
      <scheme val="minor"/>
    </font>
    <font>
      <sz val="28"/>
      <color theme="0"/>
      <name val="Calibri"/>
      <family val="2"/>
      <scheme val="minor"/>
    </font>
    <font>
      <sz val="20"/>
      <name val="Calibri"/>
      <family val="2"/>
      <scheme val="minor"/>
    </font>
    <font>
      <b/>
      <sz val="20"/>
      <name val="Arial"/>
      <family val="2"/>
    </font>
    <font>
      <b/>
      <sz val="20"/>
      <name val="Calibri"/>
      <family val="2"/>
      <scheme val="minor"/>
    </font>
    <font>
      <sz val="18"/>
      <color theme="1"/>
      <name val="Arial"/>
      <family val="2"/>
    </font>
    <font>
      <b/>
      <sz val="18"/>
      <color theme="1"/>
      <name val="Arial"/>
      <family val="2"/>
    </font>
    <font>
      <b/>
      <sz val="16"/>
      <name val="Calibri"/>
      <family val="2"/>
      <scheme val="minor"/>
    </font>
    <font>
      <sz val="28"/>
      <name val="Calibri"/>
      <family val="2"/>
      <scheme val="minor"/>
    </font>
    <font>
      <b/>
      <sz val="11"/>
      <color rgb="FF676767"/>
      <name val="Gentium Book Basic"/>
    </font>
    <font>
      <sz val="20"/>
      <color theme="1"/>
      <name val="Calibri"/>
      <family val="2"/>
      <scheme val="minor"/>
    </font>
  </fonts>
  <fills count="2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rgb="FFB8CCE4"/>
      </left>
      <right style="medium">
        <color rgb="FFB8CCE4"/>
      </right>
      <top/>
      <bottom/>
      <diagonal/>
    </border>
    <border>
      <left style="medium">
        <color rgb="FFB8CCE4"/>
      </left>
      <right/>
      <top/>
      <bottom/>
      <diagonal/>
    </border>
  </borders>
  <cellStyleXfs count="2">
    <xf numFmtId="0" fontId="0" fillId="0" borderId="0"/>
    <xf numFmtId="9" fontId="7" fillId="0" borderId="0" applyFont="0" applyFill="0" applyBorder="0" applyAlignment="0" applyProtection="0"/>
  </cellStyleXfs>
  <cellXfs count="43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4" fillId="0" borderId="0" xfId="0" applyFont="1" applyAlignment="1">
      <alignment vertical="center" wrapText="1"/>
    </xf>
    <xf numFmtId="0" fontId="0" fillId="0" borderId="0" xfId="0" applyAlignment="1">
      <alignment horizontal="center"/>
    </xf>
    <xf numFmtId="0" fontId="15" fillId="0" borderId="0" xfId="0" applyFont="1"/>
    <xf numFmtId="0" fontId="31" fillId="0" borderId="0" xfId="0" applyFont="1" applyAlignment="1">
      <alignment vertical="center"/>
    </xf>
    <xf numFmtId="0" fontId="33" fillId="0" borderId="0" xfId="0" applyFont="1"/>
    <xf numFmtId="0" fontId="32" fillId="0" borderId="0" xfId="0" applyFont="1" applyAlignment="1">
      <alignment horizontal="left" vertical="center" wrapText="1"/>
    </xf>
    <xf numFmtId="0" fontId="26" fillId="0" borderId="0" xfId="0" applyFont="1"/>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Alignment="1">
      <alignment horizontal="right"/>
    </xf>
    <xf numFmtId="0" fontId="12" fillId="4" borderId="0" xfId="0" applyFont="1" applyFill="1" applyAlignment="1">
      <alignment horizontal="center" vertical="center" wrapText="1"/>
    </xf>
    <xf numFmtId="165" fontId="12" fillId="4" borderId="0" xfId="0" applyNumberFormat="1" applyFont="1" applyFill="1" applyAlignment="1">
      <alignment horizontal="right" vertical="center" wrapText="1"/>
    </xf>
    <xf numFmtId="0" fontId="41" fillId="0" borderId="0" xfId="0" applyFont="1" applyAlignment="1">
      <alignment vertical="center"/>
    </xf>
    <xf numFmtId="0" fontId="39" fillId="0" borderId="39" xfId="0" applyFont="1" applyBorder="1"/>
    <xf numFmtId="0" fontId="24" fillId="0" borderId="39" xfId="0" applyFont="1" applyBorder="1" applyAlignment="1">
      <alignment vertical="center"/>
    </xf>
    <xf numFmtId="0" fontId="24" fillId="0" borderId="39" xfId="0" applyFont="1" applyBorder="1" applyAlignment="1">
      <alignment vertical="center" wrapText="1"/>
    </xf>
    <xf numFmtId="0" fontId="25" fillId="0" borderId="0" xfId="0" applyFont="1" applyAlignment="1">
      <alignment horizontal="lef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0" fillId="0" borderId="31" xfId="0" applyBorder="1" applyAlignment="1">
      <alignment vertical="center"/>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46" fillId="0" borderId="0" xfId="0" applyFont="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1" fillId="0" borderId="0" xfId="0" applyFont="1" applyAlignment="1">
      <alignment horizontal="center"/>
    </xf>
    <xf numFmtId="0" fontId="36" fillId="0" borderId="0" xfId="0" applyFont="1" applyAlignment="1">
      <alignment vertical="center" wrapText="1"/>
    </xf>
    <xf numFmtId="0" fontId="36" fillId="0" borderId="43" xfId="0" applyFont="1" applyBorder="1" applyAlignment="1">
      <alignment vertical="center" wrapText="1"/>
    </xf>
    <xf numFmtId="0" fontId="36" fillId="0" borderId="0" xfId="0" applyFont="1" applyAlignment="1">
      <alignment horizontal="left"/>
    </xf>
    <xf numFmtId="0" fontId="21" fillId="4" borderId="0" xfId="0" applyFont="1" applyFill="1" applyAlignment="1">
      <alignment horizont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2" fillId="0" borderId="48" xfId="0" applyNumberFormat="1" applyFont="1" applyBorder="1" applyAlignment="1">
      <alignment horizontal="center" vertical="center"/>
    </xf>
    <xf numFmtId="8" fontId="21" fillId="4" borderId="0" xfId="0" applyNumberFormat="1" applyFont="1" applyFill="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16" fillId="15" borderId="4" xfId="0" applyFont="1" applyFill="1" applyBorder="1" applyAlignment="1">
      <alignment horizontal="left" vertical="center" wrapText="1"/>
    </xf>
    <xf numFmtId="0" fontId="16" fillId="16" borderId="4" xfId="0" applyFont="1" applyFill="1" applyBorder="1" applyAlignment="1">
      <alignment horizontal="left" vertical="center" wrapText="1"/>
    </xf>
    <xf numFmtId="0" fontId="16" fillId="17" borderId="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50" xfId="0" applyNumberFormat="1" applyFont="1" applyFill="1" applyBorder="1" applyAlignment="1">
      <alignment horizontal="right" vertical="center"/>
    </xf>
    <xf numFmtId="0" fontId="55" fillId="0" borderId="0" xfId="0" applyFont="1"/>
    <xf numFmtId="0" fontId="30" fillId="0" borderId="0" xfId="0" applyFont="1"/>
    <xf numFmtId="0" fontId="30" fillId="0" borderId="0" xfId="0" applyFont="1" applyAlignment="1">
      <alignment horizontal="center"/>
    </xf>
    <xf numFmtId="4" fontId="57" fillId="0" borderId="0" xfId="0" applyNumberFormat="1" applyFont="1" applyAlignment="1">
      <alignment horizontal="right" vertical="top"/>
    </xf>
    <xf numFmtId="3" fontId="0" fillId="4" borderId="0" xfId="0" applyNumberFormat="1" applyFill="1"/>
    <xf numFmtId="4" fontId="59" fillId="0" borderId="0" xfId="0" applyNumberFormat="1" applyFont="1" applyAlignment="1">
      <alignment horizontal="right" vertical="top"/>
    </xf>
    <xf numFmtId="0" fontId="60" fillId="0" borderId="39" xfId="0" applyFont="1" applyBorder="1" applyAlignment="1">
      <alignment horizontal="center"/>
    </xf>
    <xf numFmtId="0" fontId="48" fillId="0" borderId="0" xfId="0" applyFont="1" applyAlignment="1">
      <alignment horizontal="center"/>
    </xf>
    <xf numFmtId="4" fontId="29" fillId="0" borderId="0" xfId="0" applyNumberFormat="1" applyFont="1" applyAlignment="1">
      <alignment horizontal="right" vertical="top"/>
    </xf>
    <xf numFmtId="0" fontId="0" fillId="0" borderId="0" xfId="0" applyAlignment="1">
      <alignment horizontal="left"/>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166" fontId="28" fillId="0" borderId="51" xfId="0" applyNumberFormat="1" applyFont="1" applyBorder="1" applyAlignment="1">
      <alignment horizontal="right" vertical="center"/>
    </xf>
    <xf numFmtId="166" fontId="20" fillId="8" borderId="51" xfId="0" applyNumberFormat="1" applyFont="1" applyFill="1" applyBorder="1" applyAlignment="1">
      <alignment horizontal="right" vertical="center" wrapText="1"/>
    </xf>
    <xf numFmtId="0" fontId="68" fillId="0" borderId="0" xfId="0" applyFont="1" applyAlignment="1">
      <alignment horizontal="justify" vertical="center"/>
    </xf>
    <xf numFmtId="166" fontId="65" fillId="8" borderId="51" xfId="0" applyNumberFormat="1" applyFont="1" applyFill="1" applyBorder="1" applyAlignment="1">
      <alignment horizontal="right" vertical="center"/>
    </xf>
    <xf numFmtId="0" fontId="40" fillId="0" borderId="51" xfId="0" applyFont="1" applyBorder="1" applyAlignment="1">
      <alignment horizontal="center" vertical="center"/>
    </xf>
    <xf numFmtId="0" fontId="44" fillId="0" borderId="51" xfId="0" applyFont="1" applyBorder="1" applyAlignment="1">
      <alignment horizontal="left" vertical="center" wrapText="1"/>
    </xf>
    <xf numFmtId="0" fontId="64" fillId="0" borderId="0" xfId="0" applyFont="1" applyAlignment="1">
      <alignment horizontal="right" vertical="center" wrapText="1"/>
    </xf>
    <xf numFmtId="0" fontId="6" fillId="0" borderId="0" xfId="0" applyFont="1" applyAlignment="1">
      <alignment horizontal="center" vertical="center" wrapText="1"/>
    </xf>
    <xf numFmtId="0" fontId="11" fillId="3" borderId="51" xfId="0" applyFont="1" applyFill="1" applyBorder="1" applyAlignment="1">
      <alignment vertical="center"/>
    </xf>
    <xf numFmtId="4" fontId="44" fillId="0" borderId="51" xfId="0" applyNumberFormat="1" applyFont="1" applyBorder="1" applyAlignment="1">
      <alignment horizontal="left" vertical="center"/>
    </xf>
    <xf numFmtId="0" fontId="73" fillId="0" borderId="0" xfId="0" applyFont="1"/>
    <xf numFmtId="0" fontId="69" fillId="0" borderId="0" xfId="0" applyFont="1" applyAlignment="1">
      <alignment horizontal="left" vertical="top" wrapText="1"/>
    </xf>
    <xf numFmtId="0" fontId="10" fillId="0" borderId="0" xfId="0" applyFont="1" applyAlignment="1">
      <alignment vertical="center" wrapText="1"/>
    </xf>
    <xf numFmtId="0" fontId="52" fillId="4" borderId="9" xfId="0" applyFont="1" applyFill="1" applyBorder="1" applyAlignment="1">
      <alignment horizontal="right"/>
    </xf>
    <xf numFmtId="0" fontId="44" fillId="0" borderId="0" xfId="0" applyFont="1" applyAlignment="1">
      <alignment vertical="center" wrapText="1"/>
    </xf>
    <xf numFmtId="0" fontId="10" fillId="3" borderId="51" xfId="0" applyFont="1" applyFill="1" applyBorder="1" applyAlignment="1">
      <alignment horizontal="center" vertical="center" wrapText="1"/>
    </xf>
    <xf numFmtId="166" fontId="9" fillId="0" borderId="51" xfId="0" applyNumberFormat="1" applyFont="1" applyBorder="1"/>
    <xf numFmtId="166" fontId="10" fillId="3" borderId="51" xfId="0" applyNumberFormat="1" applyFont="1" applyFill="1" applyBorder="1"/>
    <xf numFmtId="165" fontId="0" fillId="0" borderId="0" xfId="0" applyNumberFormat="1"/>
    <xf numFmtId="166" fontId="20" fillId="3" borderId="51" xfId="0" applyNumberFormat="1" applyFont="1" applyFill="1" applyBorder="1" applyAlignment="1">
      <alignment horizontal="right" vertical="center"/>
    </xf>
    <xf numFmtId="164" fontId="70" fillId="0" borderId="0" xfId="0" applyNumberFormat="1" applyFont="1" applyAlignment="1">
      <alignment horizontal="right" vertical="center"/>
    </xf>
    <xf numFmtId="4" fontId="70" fillId="0" borderId="0" xfId="0" applyNumberFormat="1" applyFont="1" applyAlignment="1">
      <alignment horizontal="right" vertical="center"/>
    </xf>
    <xf numFmtId="3" fontId="70" fillId="0" borderId="0" xfId="0" applyNumberFormat="1" applyFont="1" applyAlignment="1">
      <alignment horizontal="right" vertical="center"/>
    </xf>
    <xf numFmtId="3" fontId="70" fillId="0" borderId="0" xfId="0" applyNumberFormat="1" applyFont="1" applyAlignment="1">
      <alignment horizontal="right" vertical="center" wrapText="1"/>
    </xf>
    <xf numFmtId="0" fontId="25" fillId="0" borderId="0" xfId="0" applyFont="1" applyAlignment="1">
      <alignment vertical="center" wrapText="1"/>
    </xf>
    <xf numFmtId="0" fontId="60" fillId="0" borderId="0" xfId="0" applyFont="1" applyAlignment="1">
      <alignment horizontal="center"/>
    </xf>
    <xf numFmtId="0" fontId="48" fillId="2" borderId="51" xfId="0" applyFont="1" applyFill="1" applyBorder="1" applyAlignment="1">
      <alignment horizontal="center"/>
    </xf>
    <xf numFmtId="0" fontId="26" fillId="0" borderId="51" xfId="0" applyFont="1" applyBorder="1" applyAlignment="1">
      <alignment vertical="center" wrapText="1"/>
    </xf>
    <xf numFmtId="0" fontId="26" fillId="0" borderId="51" xfId="0" applyFont="1" applyBorder="1" applyAlignment="1">
      <alignment vertical="center"/>
    </xf>
    <xf numFmtId="0" fontId="36" fillId="0" borderId="51" xfId="0" applyFont="1" applyBorder="1" applyAlignment="1">
      <alignment horizontal="center"/>
    </xf>
    <xf numFmtId="0" fontId="71" fillId="0" borderId="0" xfId="0" applyFont="1" applyAlignment="1">
      <alignment horizontal="center"/>
    </xf>
    <xf numFmtId="0" fontId="47" fillId="2" borderId="51" xfId="0" applyFont="1" applyFill="1" applyBorder="1" applyAlignment="1">
      <alignment horizontal="center" vertical="center" wrapText="1"/>
    </xf>
    <xf numFmtId="0" fontId="30" fillId="0" borderId="0" xfId="0" applyFont="1" applyAlignment="1">
      <alignment vertical="center"/>
    </xf>
    <xf numFmtId="8" fontId="16" fillId="22" borderId="5" xfId="0" applyNumberFormat="1" applyFont="1" applyFill="1" applyBorder="1" applyAlignment="1">
      <alignment horizontal="center" vertical="center"/>
    </xf>
    <xf numFmtId="8" fontId="16" fillId="11" borderId="5" xfId="0" applyNumberFormat="1" applyFont="1" applyFill="1" applyBorder="1" applyAlignment="1">
      <alignment horizontal="center" vertical="center"/>
    </xf>
    <xf numFmtId="8" fontId="16" fillId="21" borderId="5" xfId="0" applyNumberFormat="1" applyFont="1" applyFill="1" applyBorder="1" applyAlignment="1">
      <alignment horizontal="center" vertical="center"/>
    </xf>
    <xf numFmtId="8" fontId="16" fillId="20" borderId="5" xfId="0" applyNumberFormat="1" applyFont="1" applyFill="1" applyBorder="1" applyAlignment="1">
      <alignment horizontal="center" vertical="center"/>
    </xf>
    <xf numFmtId="8" fontId="16" fillId="14" borderId="5" xfId="0" applyNumberFormat="1" applyFont="1" applyFill="1" applyBorder="1" applyAlignment="1">
      <alignment horizontal="center" vertical="center"/>
    </xf>
    <xf numFmtId="8" fontId="16" fillId="19" borderId="5" xfId="0" applyNumberFormat="1" applyFont="1" applyFill="1" applyBorder="1" applyAlignment="1">
      <alignment horizontal="center" vertical="center"/>
    </xf>
    <xf numFmtId="8" fontId="16" fillId="18" borderId="5" xfId="0" applyNumberFormat="1" applyFont="1" applyFill="1" applyBorder="1" applyAlignment="1">
      <alignment horizontal="center" vertical="center"/>
    </xf>
    <xf numFmtId="8" fontId="16" fillId="17" borderId="5" xfId="0" applyNumberFormat="1" applyFont="1" applyFill="1" applyBorder="1" applyAlignment="1">
      <alignment horizontal="center" vertical="center"/>
    </xf>
    <xf numFmtId="8" fontId="16" fillId="4" borderId="5" xfId="0" applyNumberFormat="1" applyFont="1" applyFill="1" applyBorder="1" applyAlignment="1">
      <alignment horizontal="center" vertical="center"/>
    </xf>
    <xf numFmtId="164" fontId="29" fillId="8" borderId="50" xfId="0" applyNumberFormat="1" applyFont="1" applyFill="1" applyBorder="1" applyAlignment="1">
      <alignment horizontal="right" vertical="center"/>
    </xf>
    <xf numFmtId="164" fontId="29" fillId="8" borderId="1" xfId="0" applyNumberFormat="1" applyFont="1" applyFill="1" applyBorder="1" applyAlignment="1">
      <alignment horizontal="right" vertical="center"/>
    </xf>
    <xf numFmtId="164" fontId="29" fillId="8" borderId="30" xfId="0" applyNumberFormat="1" applyFont="1" applyFill="1" applyBorder="1" applyAlignment="1">
      <alignment horizontal="right" vertical="center"/>
    </xf>
    <xf numFmtId="164" fontId="29" fillId="4" borderId="50" xfId="0" applyNumberFormat="1" applyFont="1" applyFill="1" applyBorder="1" applyAlignment="1">
      <alignment horizontal="center" vertical="center"/>
    </xf>
    <xf numFmtId="10" fontId="18" fillId="0" borderId="14" xfId="0" applyNumberFormat="1" applyFont="1" applyBorder="1" applyAlignment="1">
      <alignment horizontal="center" vertical="center"/>
    </xf>
    <xf numFmtId="164" fontId="29" fillId="4" borderId="1" xfId="0" applyNumberFormat="1" applyFont="1" applyFill="1" applyBorder="1" applyAlignment="1">
      <alignment horizontal="center" vertical="center"/>
    </xf>
    <xf numFmtId="10" fontId="18" fillId="0" borderId="5" xfId="0" applyNumberFormat="1" applyFont="1" applyBorder="1" applyAlignment="1">
      <alignment horizontal="center" vertical="center"/>
    </xf>
    <xf numFmtId="164" fontId="29" fillId="4" borderId="24" xfId="0" applyNumberFormat="1" applyFont="1" applyFill="1" applyBorder="1" applyAlignment="1">
      <alignment horizontal="center" vertical="center"/>
    </xf>
    <xf numFmtId="10" fontId="18" fillId="0" borderId="7" xfId="0" applyNumberFormat="1" applyFont="1" applyBorder="1" applyAlignment="1">
      <alignment horizontal="center" vertical="center"/>
    </xf>
    <xf numFmtId="164" fontId="63" fillId="4" borderId="28" xfId="0" applyNumberFormat="1" applyFont="1" applyFill="1" applyBorder="1" applyAlignment="1">
      <alignment horizontal="right" vertical="center"/>
    </xf>
    <xf numFmtId="167" fontId="62" fillId="0" borderId="45" xfId="0" applyNumberFormat="1" applyFont="1" applyBorder="1" applyAlignment="1">
      <alignment horizontal="right" vertical="center"/>
    </xf>
    <xf numFmtId="167" fontId="63" fillId="4" borderId="28" xfId="0" applyNumberFormat="1" applyFont="1" applyFill="1" applyBorder="1" applyAlignment="1">
      <alignment horizontal="right" vertical="center" wrapText="1"/>
    </xf>
    <xf numFmtId="0" fontId="47" fillId="0" borderId="0" xfId="0" applyFont="1" applyAlignment="1">
      <alignment horizontal="center" vertical="center" wrapText="1"/>
    </xf>
    <xf numFmtId="0" fontId="4" fillId="4" borderId="51" xfId="0" applyFont="1" applyFill="1" applyBorder="1" applyAlignment="1">
      <alignment horizontal="justify" vertical="center" wrapText="1"/>
    </xf>
    <xf numFmtId="0" fontId="9" fillId="23" borderId="51" xfId="0" applyFont="1" applyFill="1" applyBorder="1" applyAlignment="1">
      <alignment horizontal="center"/>
    </xf>
    <xf numFmtId="166" fontId="28" fillId="0" borderId="51" xfId="0" applyNumberFormat="1" applyFont="1" applyBorder="1" applyAlignment="1">
      <alignment horizontal="center" vertical="center"/>
    </xf>
    <xf numFmtId="165" fontId="66" fillId="0" borderId="51" xfId="0" applyNumberFormat="1" applyFont="1" applyBorder="1" applyAlignment="1">
      <alignment horizontal="center" vertical="center"/>
    </xf>
    <xf numFmtId="0" fontId="28" fillId="0" borderId="51" xfId="0" applyFont="1" applyBorder="1" applyAlignment="1">
      <alignment horizontal="left" vertical="center" wrapText="1"/>
    </xf>
    <xf numFmtId="0" fontId="20" fillId="4" borderId="51" xfId="0" applyFont="1" applyFill="1" applyBorder="1" applyAlignment="1">
      <alignment horizontal="center" vertical="center" wrapText="1"/>
    </xf>
    <xf numFmtId="4" fontId="78" fillId="0" borderId="51" xfId="0" applyNumberFormat="1" applyFont="1" applyBorder="1"/>
    <xf numFmtId="4" fontId="9" fillId="0" borderId="51" xfId="0" applyNumberFormat="1" applyFont="1" applyBorder="1"/>
    <xf numFmtId="0" fontId="35" fillId="0" borderId="29" xfId="0" applyFont="1" applyBorder="1" applyAlignment="1">
      <alignment horizontal="left" vertical="center" wrapText="1"/>
    </xf>
    <xf numFmtId="0" fontId="35" fillId="4" borderId="29" xfId="0" applyFont="1" applyFill="1" applyBorder="1" applyAlignment="1">
      <alignment horizontal="right" vertical="center" wrapText="1"/>
    </xf>
    <xf numFmtId="0" fontId="26" fillId="0" borderId="29" xfId="0" applyFont="1" applyBorder="1" applyAlignment="1">
      <alignment horizontal="center" vertical="center" wrapText="1"/>
    </xf>
    <xf numFmtId="0" fontId="4" fillId="4" borderId="51" xfId="0" applyFont="1" applyFill="1" applyBorder="1" applyAlignment="1">
      <alignment horizontal="left" vertical="center" wrapText="1"/>
    </xf>
    <xf numFmtId="4" fontId="28" fillId="0" borderId="51" xfId="0" applyNumberFormat="1" applyFont="1" applyBorder="1"/>
    <xf numFmtId="0" fontId="35" fillId="0" borderId="39" xfId="0" applyFont="1" applyBorder="1" applyAlignment="1">
      <alignment vertical="center" wrapText="1"/>
    </xf>
    <xf numFmtId="0" fontId="20" fillId="5" borderId="45" xfId="0" applyFont="1" applyFill="1" applyBorder="1" applyAlignment="1">
      <alignment horizontal="center" vertical="center" wrapText="1"/>
    </xf>
    <xf numFmtId="0" fontId="20" fillId="5" borderId="45" xfId="0" applyFont="1" applyFill="1" applyBorder="1" applyAlignment="1">
      <alignment horizontal="center" vertical="center"/>
    </xf>
    <xf numFmtId="10" fontId="9" fillId="0" borderId="51" xfId="0" applyNumberFormat="1" applyFont="1" applyBorder="1"/>
    <xf numFmtId="4" fontId="78" fillId="0" borderId="28" xfId="0" applyNumberFormat="1" applyFont="1" applyBorder="1"/>
    <xf numFmtId="164" fontId="10" fillId="5" borderId="51" xfId="0" applyNumberFormat="1" applyFont="1" applyFill="1" applyBorder="1" applyAlignment="1">
      <alignment vertical="center" wrapText="1"/>
    </xf>
    <xf numFmtId="0" fontId="9" fillId="0" borderId="0" xfId="0" applyFont="1" applyAlignment="1">
      <alignment horizontal="left" wrapText="1"/>
    </xf>
    <xf numFmtId="167" fontId="0" fillId="0" borderId="0" xfId="0" applyNumberFormat="1"/>
    <xf numFmtId="166" fontId="9" fillId="0" borderId="36" xfId="0" applyNumberFormat="1" applyFont="1" applyBorder="1" applyAlignment="1">
      <alignment horizontal="right"/>
    </xf>
    <xf numFmtId="0" fontId="10" fillId="0" borderId="0" xfId="0" applyFont="1" applyAlignment="1">
      <alignment horizontal="center" wrapText="1"/>
    </xf>
    <xf numFmtId="0" fontId="10" fillId="0" borderId="36" xfId="0" applyFont="1" applyBorder="1" applyAlignment="1">
      <alignment horizontal="center" vertical="center" wrapText="1"/>
    </xf>
    <xf numFmtId="167" fontId="10" fillId="0" borderId="36" xfId="0" applyNumberFormat="1" applyFont="1" applyBorder="1" applyAlignment="1">
      <alignment horizontal="right" vertical="center" wrapText="1"/>
    </xf>
    <xf numFmtId="4" fontId="38" fillId="0" borderId="51" xfId="0" applyNumberFormat="1" applyFont="1" applyBorder="1" applyAlignment="1">
      <alignment horizontal="right"/>
    </xf>
    <xf numFmtId="164" fontId="20" fillId="8" borderId="51" xfId="0" applyNumberFormat="1" applyFont="1" applyFill="1" applyBorder="1" applyAlignment="1">
      <alignment horizontal="right" wrapText="1"/>
    </xf>
    <xf numFmtId="4" fontId="65" fillId="3" borderId="51" xfId="0" applyNumberFormat="1" applyFont="1" applyFill="1" applyBorder="1" applyAlignment="1">
      <alignment horizontal="right"/>
    </xf>
    <xf numFmtId="4" fontId="73" fillId="0" borderId="51" xfId="0" applyNumberFormat="1" applyFont="1" applyBorder="1"/>
    <xf numFmtId="3" fontId="80" fillId="0" borderId="51" xfId="0" applyNumberFormat="1" applyFont="1" applyBorder="1" applyAlignment="1">
      <alignment horizontal="right" vertical="center"/>
    </xf>
    <xf numFmtId="3" fontId="81" fillId="4" borderId="28" xfId="0" applyNumberFormat="1" applyFont="1" applyFill="1" applyBorder="1" applyAlignment="1">
      <alignment horizontal="right" vertical="center"/>
    </xf>
    <xf numFmtId="3" fontId="16" fillId="0" borderId="5" xfId="0" applyNumberFormat="1" applyFont="1" applyBorder="1" applyAlignment="1">
      <alignment horizontal="right" vertical="center" wrapText="1"/>
    </xf>
    <xf numFmtId="165" fontId="79" fillId="0" borderId="51" xfId="0" applyNumberFormat="1" applyFont="1" applyBorder="1" applyAlignment="1">
      <alignment horizontal="right" vertical="center" wrapText="1"/>
    </xf>
    <xf numFmtId="0" fontId="24" fillId="0" borderId="55" xfId="0" applyFont="1" applyBorder="1" applyAlignment="1">
      <alignment vertical="center" wrapText="1"/>
    </xf>
    <xf numFmtId="166" fontId="64" fillId="0" borderId="51" xfId="0" applyNumberFormat="1" applyFont="1" applyBorder="1" applyAlignment="1">
      <alignment horizontal="center" vertical="center"/>
    </xf>
    <xf numFmtId="0" fontId="87" fillId="0" borderId="1" xfId="0" applyFont="1" applyBorder="1" applyAlignment="1">
      <alignment horizontal="left" vertical="center" wrapText="1"/>
    </xf>
    <xf numFmtId="167" fontId="73" fillId="0" borderId="51" xfId="0" applyNumberFormat="1" applyFont="1" applyBorder="1"/>
    <xf numFmtId="0" fontId="88" fillId="4" borderId="1" xfId="0" applyFont="1" applyFill="1" applyBorder="1" applyAlignment="1">
      <alignment horizontal="center" vertical="center" wrapText="1"/>
    </xf>
    <xf numFmtId="167" fontId="74" fillId="0" borderId="51" xfId="0" applyNumberFormat="1" applyFont="1" applyBorder="1"/>
    <xf numFmtId="164" fontId="89" fillId="0" borderId="51" xfId="0" applyNumberFormat="1" applyFont="1" applyBorder="1"/>
    <xf numFmtId="0" fontId="28" fillId="0" borderId="0" xfId="0" applyFont="1" applyAlignment="1">
      <alignment vertical="center" wrapText="1"/>
    </xf>
    <xf numFmtId="4" fontId="78" fillId="0" borderId="0" xfId="0" applyNumberFormat="1" applyFont="1"/>
    <xf numFmtId="4" fontId="84" fillId="0" borderId="51" xfId="0" applyNumberFormat="1" applyFont="1" applyBorder="1" applyAlignment="1">
      <alignment horizontal="right" vertical="center"/>
    </xf>
    <xf numFmtId="4" fontId="85" fillId="0" borderId="51" xfId="0" applyNumberFormat="1" applyFont="1" applyBorder="1" applyAlignment="1">
      <alignment horizontal="right" vertical="center"/>
    </xf>
    <xf numFmtId="0" fontId="83" fillId="0" borderId="0" xfId="0" applyFont="1" applyAlignment="1">
      <alignment horizontal="center" vertical="center" wrapText="1"/>
    </xf>
    <xf numFmtId="3" fontId="64" fillId="0" borderId="0" xfId="0" applyNumberFormat="1" applyFont="1" applyAlignment="1">
      <alignment horizontal="right" vertical="center" wrapText="1"/>
    </xf>
    <xf numFmtId="165" fontId="82" fillId="0" borderId="51" xfId="0" applyNumberFormat="1" applyFont="1" applyBorder="1" applyAlignment="1">
      <alignment horizontal="right"/>
    </xf>
    <xf numFmtId="3" fontId="79" fillId="0" borderId="51" xfId="0" applyNumberFormat="1" applyFont="1" applyBorder="1" applyAlignment="1">
      <alignment horizontal="center" vertical="center" wrapText="1"/>
    </xf>
    <xf numFmtId="3" fontId="82" fillId="0" borderId="51" xfId="0" applyNumberFormat="1" applyFont="1" applyBorder="1" applyAlignment="1">
      <alignment horizontal="center"/>
    </xf>
    <xf numFmtId="0" fontId="90" fillId="0" borderId="0" xfId="0" applyFont="1" applyAlignment="1">
      <alignment horizontal="center" vertical="center" wrapText="1"/>
    </xf>
    <xf numFmtId="0" fontId="24" fillId="0" borderId="40" xfId="0" applyFont="1" applyBorder="1" applyAlignment="1">
      <alignment horizontal="center" vertical="center" wrapText="1"/>
    </xf>
    <xf numFmtId="0" fontId="35" fillId="4" borderId="39" xfId="0" applyFont="1" applyFill="1" applyBorder="1" applyAlignment="1">
      <alignment vertical="center" wrapText="1"/>
    </xf>
    <xf numFmtId="0" fontId="10" fillId="0" borderId="0" xfId="0" applyFont="1" applyAlignment="1">
      <alignment horizontal="center"/>
    </xf>
    <xf numFmtId="0" fontId="91" fillId="0" borderId="0" xfId="0" applyFont="1"/>
    <xf numFmtId="4" fontId="10" fillId="3" borderId="51" xfId="0" applyNumberFormat="1" applyFont="1" applyFill="1" applyBorder="1" applyAlignment="1">
      <alignment horizontal="right" vertical="center" wrapText="1"/>
    </xf>
    <xf numFmtId="4" fontId="92" fillId="0" borderId="51" xfId="0" applyNumberFormat="1" applyFont="1" applyBorder="1"/>
    <xf numFmtId="4" fontId="73" fillId="0" borderId="51" xfId="0" applyNumberFormat="1" applyFont="1" applyBorder="1" applyAlignment="1">
      <alignment horizontal="right" wrapText="1"/>
    </xf>
    <xf numFmtId="0" fontId="4" fillId="4" borderId="4" xfId="0" applyFont="1" applyFill="1" applyBorder="1" applyAlignment="1">
      <alignment horizontal="justify" vertical="center" wrapText="1"/>
    </xf>
    <xf numFmtId="0" fontId="4" fillId="4" borderId="51"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4" fillId="0" borderId="35" xfId="0" applyFont="1" applyBorder="1" applyAlignment="1">
      <alignment horizontal="center" vertical="center"/>
    </xf>
    <xf numFmtId="0" fontId="14" fillId="0" borderId="31" xfId="0" applyFont="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21" fillId="8" borderId="5"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7" xfId="0" applyFont="1" applyBorder="1" applyAlignment="1">
      <alignment horizontal="justify" vertical="center" wrapText="1"/>
    </xf>
    <xf numFmtId="0" fontId="53" fillId="4" borderId="29" xfId="0" applyFont="1" applyFill="1" applyBorder="1" applyAlignment="1">
      <alignment horizontal="center"/>
    </xf>
    <xf numFmtId="0" fontId="53"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0" fillId="8" borderId="14" xfId="0" applyFont="1" applyFill="1" applyBorder="1" applyAlignment="1">
      <alignment horizontal="center" vertical="center" wrapText="1"/>
    </xf>
    <xf numFmtId="0" fontId="50"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164" fontId="18" fillId="3" borderId="5" xfId="0" applyNumberFormat="1" applyFont="1" applyFill="1" applyBorder="1" applyAlignment="1">
      <alignment horizontal="right" vertical="center"/>
    </xf>
    <xf numFmtId="10" fontId="21" fillId="3" borderId="5" xfId="0" applyNumberFormat="1" applyFont="1" applyFill="1" applyBorder="1" applyAlignment="1">
      <alignment horizontal="righ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20" fillId="5" borderId="28" xfId="0" applyFont="1" applyFill="1" applyBorder="1" applyAlignment="1">
      <alignment horizontal="center"/>
    </xf>
    <xf numFmtId="0" fontId="0" fillId="0" borderId="0" xfId="0" applyAlignment="1">
      <alignment horizontal="center"/>
    </xf>
    <xf numFmtId="0" fontId="0" fillId="0" borderId="0" xfId="0" applyAlignment="1">
      <alignment horizontal="left" vertical="center"/>
    </xf>
    <xf numFmtId="0" fontId="10" fillId="0" borderId="0" xfId="0" applyFont="1" applyAlignment="1">
      <alignment horizontal="center"/>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75" fillId="0" borderId="35" xfId="0" applyFont="1" applyBorder="1" applyAlignment="1">
      <alignment horizontal="center"/>
    </xf>
    <xf numFmtId="0" fontId="54" fillId="2" borderId="29" xfId="0" applyFont="1" applyFill="1" applyBorder="1" applyAlignment="1">
      <alignment horizontal="left" vertical="center" wrapText="1"/>
    </xf>
    <xf numFmtId="0" fontId="54" fillId="2" borderId="38" xfId="0" applyFont="1" applyFill="1" applyBorder="1" applyAlignment="1">
      <alignment horizontal="left" vertical="center" wrapText="1"/>
    </xf>
    <xf numFmtId="0" fontId="54" fillId="2" borderId="34" xfId="0" applyFont="1" applyFill="1" applyBorder="1" applyAlignment="1">
      <alignment horizontal="left" vertical="center" wrapText="1"/>
    </xf>
    <xf numFmtId="0" fontId="54" fillId="2" borderId="29" xfId="0" applyFont="1" applyFill="1" applyBorder="1" applyAlignment="1">
      <alignment horizontal="left" wrapText="1"/>
    </xf>
    <xf numFmtId="0" fontId="54" fillId="2" borderId="38" xfId="0" applyFont="1" applyFill="1" applyBorder="1" applyAlignment="1">
      <alignment horizontal="left" wrapText="1"/>
    </xf>
    <xf numFmtId="0" fontId="54" fillId="2" borderId="34" xfId="0" applyFont="1" applyFill="1" applyBorder="1" applyAlignment="1">
      <alignment horizontal="left" wrapText="1"/>
    </xf>
    <xf numFmtId="0" fontId="74" fillId="0" borderId="0" xfId="0" applyFont="1" applyAlignment="1">
      <alignment horizontal="left"/>
    </xf>
    <xf numFmtId="0" fontId="23" fillId="0" borderId="0" xfId="0" applyFont="1" applyAlignment="1">
      <alignment horizontal="left"/>
    </xf>
    <xf numFmtId="0" fontId="61" fillId="2" borderId="0" xfId="0" applyFont="1" applyFill="1" applyAlignment="1">
      <alignment horizontal="center"/>
    </xf>
    <xf numFmtId="0" fontId="80" fillId="3" borderId="29" xfId="0" applyFont="1" applyFill="1" applyBorder="1" applyAlignment="1">
      <alignment vertical="center" wrapText="1"/>
    </xf>
    <xf numFmtId="0" fontId="80" fillId="3" borderId="38" xfId="0" applyFont="1" applyFill="1" applyBorder="1" applyAlignment="1">
      <alignment vertical="center" wrapText="1"/>
    </xf>
    <xf numFmtId="0" fontId="80" fillId="3" borderId="34" xfId="0" applyFont="1" applyFill="1" applyBorder="1" applyAlignment="1">
      <alignment vertical="center" wrapText="1"/>
    </xf>
    <xf numFmtId="0" fontId="77" fillId="2" borderId="20" xfId="0" applyFont="1" applyFill="1" applyBorder="1" applyAlignment="1">
      <alignment horizontal="left" vertical="center" wrapText="1"/>
    </xf>
    <xf numFmtId="0" fontId="77" fillId="2" borderId="25" xfId="0" applyFont="1" applyFill="1" applyBorder="1" applyAlignment="1">
      <alignment horizontal="left" vertical="center" wrapText="1"/>
    </xf>
    <xf numFmtId="0" fontId="77" fillId="2" borderId="21" xfId="0" applyFont="1" applyFill="1" applyBorder="1" applyAlignment="1">
      <alignment horizontal="left" vertical="center" wrapText="1"/>
    </xf>
    <xf numFmtId="0" fontId="77" fillId="2" borderId="8" xfId="0" applyFont="1" applyFill="1" applyBorder="1" applyAlignment="1">
      <alignment horizontal="left" vertical="center" wrapText="1"/>
    </xf>
    <xf numFmtId="0" fontId="77" fillId="2" borderId="0" xfId="0" applyFont="1" applyFill="1" applyAlignment="1">
      <alignment horizontal="left" vertical="center" wrapText="1"/>
    </xf>
    <xf numFmtId="0" fontId="77" fillId="2" borderId="9" xfId="0" applyFont="1" applyFill="1" applyBorder="1" applyAlignment="1">
      <alignment horizontal="left" vertical="center" wrapText="1"/>
    </xf>
    <xf numFmtId="0" fontId="77" fillId="2" borderId="10" xfId="0" applyFont="1" applyFill="1" applyBorder="1" applyAlignment="1">
      <alignment horizontal="left" vertical="center" wrapText="1"/>
    </xf>
    <xf numFmtId="0" fontId="77" fillId="2" borderId="27" xfId="0" applyFont="1" applyFill="1" applyBorder="1" applyAlignment="1">
      <alignment horizontal="left" vertical="center" wrapText="1"/>
    </xf>
    <xf numFmtId="0" fontId="77" fillId="2" borderId="11" xfId="0" applyFont="1" applyFill="1" applyBorder="1" applyAlignment="1">
      <alignment horizontal="left" vertical="center" wrapText="1"/>
    </xf>
    <xf numFmtId="0" fontId="76" fillId="2" borderId="0" xfId="0" applyFont="1" applyFill="1" applyAlignment="1">
      <alignment horizontal="center"/>
    </xf>
    <xf numFmtId="0" fontId="9" fillId="0" borderId="0" xfId="0" applyFont="1" applyAlignment="1">
      <alignment horizontal="center"/>
    </xf>
    <xf numFmtId="0" fontId="75" fillId="0" borderId="0" xfId="0" applyFont="1" applyAlignment="1">
      <alignment horizontal="center" wrapText="1"/>
    </xf>
    <xf numFmtId="0" fontId="76" fillId="2" borderId="1" xfId="0" applyFont="1" applyFill="1" applyBorder="1" applyAlignment="1">
      <alignment horizontal="center" vertical="center" wrapText="1"/>
    </xf>
    <xf numFmtId="0" fontId="76"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32" xfId="0" applyFont="1" applyBorder="1" applyAlignment="1">
      <alignment horizontal="center"/>
    </xf>
    <xf numFmtId="0" fontId="0" fillId="0" borderId="0" xfId="0" applyAlignment="1">
      <alignment horizontal="left"/>
    </xf>
    <xf numFmtId="0" fontId="51" fillId="0" borderId="35" xfId="0" applyFont="1" applyBorder="1" applyAlignment="1">
      <alignment horizontal="center"/>
    </xf>
    <xf numFmtId="0" fontId="26" fillId="0" borderId="1" xfId="0" applyFont="1" applyBorder="1" applyAlignment="1">
      <alignment horizontal="center" vertical="center" wrapText="1"/>
    </xf>
    <xf numFmtId="0" fontId="34" fillId="2" borderId="37"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Alignment="1">
      <alignment horizontal="center" vertical="center" wrapText="1"/>
    </xf>
    <xf numFmtId="0" fontId="72" fillId="0" borderId="37" xfId="0" applyFont="1" applyBorder="1" applyAlignment="1">
      <alignment vertical="center" wrapText="1"/>
    </xf>
    <xf numFmtId="0" fontId="72" fillId="0" borderId="32" xfId="0" applyFont="1" applyBorder="1" applyAlignment="1">
      <alignment vertical="center" wrapText="1"/>
    </xf>
    <xf numFmtId="0" fontId="72" fillId="0" borderId="26" xfId="0" applyFont="1" applyBorder="1" applyAlignment="1">
      <alignment vertical="center" wrapText="1"/>
    </xf>
    <xf numFmtId="0" fontId="72" fillId="0" borderId="37" xfId="0" applyFont="1" applyBorder="1"/>
    <xf numFmtId="0" fontId="72" fillId="0" borderId="32" xfId="0" applyFont="1" applyBorder="1"/>
    <xf numFmtId="0" fontId="72" fillId="0" borderId="26" xfId="0" applyFont="1" applyBorder="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10" fillId="0" borderId="35" xfId="0" applyFont="1" applyBorder="1" applyAlignment="1">
      <alignment horizontal="center" wrapText="1"/>
    </xf>
    <xf numFmtId="0" fontId="66" fillId="0" borderId="31" xfId="0" applyFont="1" applyBorder="1" applyAlignment="1">
      <alignment horizontal="left" wrapText="1"/>
    </xf>
    <xf numFmtId="0" fontId="43" fillId="2" borderId="27" xfId="0" applyFont="1" applyFill="1" applyBorder="1" applyAlignment="1">
      <alignment horizontal="center"/>
    </xf>
    <xf numFmtId="0" fontId="11" fillId="0" borderId="0" xfId="0" applyFont="1" applyAlignment="1">
      <alignment horizontal="center"/>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62" fillId="3" borderId="1" xfId="0" applyFont="1" applyFill="1" applyBorder="1" applyAlignment="1">
      <alignment vertical="center" wrapText="1"/>
    </xf>
    <xf numFmtId="0" fontId="62" fillId="3" borderId="37" xfId="0" applyFont="1" applyFill="1" applyBorder="1" applyAlignment="1">
      <alignment vertical="center"/>
    </xf>
    <xf numFmtId="0" fontId="62" fillId="3" borderId="32" xfId="0" applyFont="1" applyFill="1" applyBorder="1" applyAlignment="1">
      <alignment vertical="center"/>
    </xf>
    <xf numFmtId="0" fontId="62" fillId="3" borderId="26" xfId="0" applyFont="1" applyFill="1" applyBorder="1" applyAlignment="1">
      <alignment vertical="center"/>
    </xf>
    <xf numFmtId="0" fontId="63" fillId="3" borderId="1" xfId="0" applyFont="1" applyFill="1" applyBorder="1" applyAlignment="1">
      <alignment vertical="center"/>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6" fontId="9" fillId="0" borderId="36" xfId="0" applyNumberFormat="1" applyFont="1" applyBorder="1" applyAlignment="1">
      <alignment horizontal="right"/>
    </xf>
    <xf numFmtId="166" fontId="9" fillId="0" borderId="0" xfId="0" applyNumberFormat="1" applyFont="1" applyAlignment="1">
      <alignment horizontal="right"/>
    </xf>
    <xf numFmtId="0" fontId="10" fillId="3" borderId="51" xfId="0" applyFont="1" applyFill="1" applyBorder="1" applyAlignment="1">
      <alignment horizontal="center" vertical="center" wrapText="1"/>
    </xf>
    <xf numFmtId="0" fontId="73" fillId="0" borderId="36" xfId="0" applyFont="1" applyBorder="1" applyAlignment="1">
      <alignment horizontal="center"/>
    </xf>
    <xf numFmtId="0" fontId="73" fillId="0" borderId="0" xfId="0" applyFont="1" applyAlignment="1">
      <alignment horizontal="center"/>
    </xf>
    <xf numFmtId="0" fontId="10" fillId="0" borderId="51" xfId="0" applyFont="1" applyBorder="1" applyAlignment="1">
      <alignment horizontal="left" vertical="center" wrapText="1"/>
    </xf>
    <xf numFmtId="166" fontId="10" fillId="0" borderId="36" xfId="0" applyNumberFormat="1" applyFont="1" applyBorder="1" applyAlignment="1">
      <alignment horizontal="right" vertical="center" wrapText="1"/>
    </xf>
    <xf numFmtId="166" fontId="10" fillId="0" borderId="0" xfId="0" applyNumberFormat="1" applyFont="1" applyAlignment="1">
      <alignment horizontal="right" vertical="center" wrapText="1"/>
    </xf>
    <xf numFmtId="0" fontId="24" fillId="0" borderId="56" xfId="0" applyFont="1" applyBorder="1" applyAlignment="1">
      <alignment horizontal="center" vertical="center" wrapText="1"/>
    </xf>
    <xf numFmtId="0" fontId="24" fillId="0" borderId="0" xfId="0" applyFont="1" applyAlignment="1">
      <alignment horizontal="center" vertical="center" wrapText="1"/>
    </xf>
    <xf numFmtId="0" fontId="86" fillId="24" borderId="51" xfId="0" applyFont="1" applyFill="1" applyBorder="1" applyAlignment="1">
      <alignment horizontal="center"/>
    </xf>
    <xf numFmtId="0" fontId="48" fillId="2" borderId="37" xfId="0" applyFont="1" applyFill="1" applyBorder="1" applyAlignment="1">
      <alignment horizontal="center" wrapText="1"/>
    </xf>
    <xf numFmtId="0" fontId="48" fillId="2" borderId="32" xfId="0" applyFont="1" applyFill="1" applyBorder="1" applyAlignment="1">
      <alignment horizontal="center" wrapText="1"/>
    </xf>
    <xf numFmtId="0" fontId="48" fillId="2" borderId="26" xfId="0" applyFont="1" applyFill="1" applyBorder="1" applyAlignment="1">
      <alignment horizontal="center" wrapText="1"/>
    </xf>
    <xf numFmtId="0" fontId="48" fillId="2" borderId="37" xfId="0" applyFont="1" applyFill="1" applyBorder="1" applyAlignment="1">
      <alignment horizontal="center"/>
    </xf>
    <xf numFmtId="0" fontId="48" fillId="2" borderId="32" xfId="0" applyFont="1" applyFill="1" applyBorder="1" applyAlignment="1">
      <alignment horizontal="center"/>
    </xf>
    <xf numFmtId="0" fontId="48" fillId="2" borderId="26" xfId="0" applyFont="1" applyFill="1" applyBorder="1" applyAlignment="1">
      <alignment horizontal="center"/>
    </xf>
    <xf numFmtId="0" fontId="24" fillId="0" borderId="56" xfId="0" applyFont="1" applyBorder="1" applyAlignment="1">
      <alignment horizontal="left" vertical="center" wrapText="1"/>
    </xf>
    <xf numFmtId="0" fontId="24" fillId="0" borderId="0" xfId="0" applyFont="1" applyAlignment="1">
      <alignment horizontal="left" vertical="center" wrapText="1"/>
    </xf>
    <xf numFmtId="0" fontId="49" fillId="2" borderId="0" xfId="0" applyFont="1" applyFill="1" applyAlignment="1">
      <alignment horizontal="center"/>
    </xf>
    <xf numFmtId="0" fontId="71" fillId="2" borderId="42" xfId="0" applyFont="1" applyFill="1" applyBorder="1" applyAlignment="1">
      <alignment horizontal="center"/>
    </xf>
    <xf numFmtId="0" fontId="47" fillId="2" borderId="10" xfId="0" applyFont="1" applyFill="1" applyBorder="1" applyAlignment="1">
      <alignment horizontal="center" vertical="center" wrapText="1"/>
    </xf>
    <xf numFmtId="0" fontId="47" fillId="2" borderId="0" xfId="0" applyFont="1" applyFill="1" applyAlignment="1">
      <alignment horizontal="center" vertic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86" fillId="24" borderId="51" xfId="0" applyFont="1" applyFill="1" applyBorder="1" applyAlignment="1">
      <alignment horizontal="center" wrapText="1"/>
    </xf>
    <xf numFmtId="0" fontId="44" fillId="0" borderId="0" xfId="0" applyFont="1" applyAlignment="1">
      <alignment vertical="center" wrapText="1"/>
    </xf>
    <xf numFmtId="0" fontId="46" fillId="25" borderId="0" xfId="0" applyFont="1" applyFill="1" applyAlignment="1">
      <alignment horizontal="left" wrapText="1"/>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6" fillId="2" borderId="52" xfId="0" applyFont="1" applyFill="1" applyBorder="1" applyAlignment="1">
      <alignment horizontal="left" wrapText="1"/>
    </xf>
    <xf numFmtId="0" fontId="56" fillId="2" borderId="53" xfId="0" applyFont="1" applyFill="1" applyBorder="1" applyAlignment="1">
      <alignment horizontal="left" wrapText="1"/>
    </xf>
    <xf numFmtId="0" fontId="56" fillId="2" borderId="54" xfId="0" applyFont="1" applyFill="1" applyBorder="1" applyAlignment="1">
      <alignment horizontal="left" wrapText="1"/>
    </xf>
    <xf numFmtId="0" fontId="48" fillId="2" borderId="51"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Alignment="1">
      <alignment horizontal="center" wrapText="1"/>
    </xf>
    <xf numFmtId="0" fontId="71" fillId="2" borderId="0" xfId="0" applyFont="1" applyFill="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explosion val="3"/>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2.1095356983642684E-2"/>
                  <c:y val="0.3286973909668847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855812422594428"/>
                      <c:h val="0.1629328940659685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1.7210944776150951E-2"/>
                  <c:y val="-0.1759231478213123"/>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434678646349864"/>
                      <c:h val="0.21393889477193392"/>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26808133842738635"/>
                  <c:y val="5.2164797165679296E-3"/>
                </c:manualLayout>
              </c:layout>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131976962634379"/>
                      <c:h val="0.14628551071367871"/>
                    </c:manualLayout>
                  </c15:layout>
                </c:ext>
                <c:ext xmlns:c16="http://schemas.microsoft.com/office/drawing/2014/chart" uri="{C3380CC4-5D6E-409C-BE32-E72D297353CC}">
                  <c16:uniqueId val="{00000005-B226-4D17-85CC-5FB87455BD9E}"/>
                </c:ext>
              </c:extLst>
            </c:dLbl>
            <c:spPr>
              <a:noFill/>
              <a:ln>
                <a:solidFill>
                  <a:schemeClr val="bg1"/>
                </a:solid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PRESUPUESTO'!$C$10:$E$10</c:f>
              <c:numCache>
                <c:formatCode>#,##0.00</c:formatCode>
                <c:ptCount val="3"/>
                <c:pt idx="0">
                  <c:v>2130769200</c:v>
                </c:pt>
                <c:pt idx="1">
                  <c:v>219774541.63</c:v>
                </c:pt>
                <c:pt idx="2" formatCode="0.00%">
                  <c:v>0.1031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1.5284274409936767E-2"/>
                  <c:y val="0.2993365451960014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3.9906211107414373E-2"/>
                  <c:y val="1.851864232379753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F98C85ED-0ED8-4726-AB54-1DAA810F20ED}"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48F05CB7-2A12-4554-ABC9-D83D9F1FEC85}"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0736701046172044"/>
                      <c:h val="0.25129641813641218"/>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33BF9F03-005C-4AFA-9241-924E3174BA45}"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A3B78431-C76D-4DA3-89EB-8F36B8B7C64E}"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PRESUPUESTO'!$C$10:$E$10</c:f>
              <c:numCache>
                <c:formatCode>#,##0.00</c:formatCode>
                <c:ptCount val="3"/>
                <c:pt idx="0">
                  <c:v>2130769200</c:v>
                </c:pt>
                <c:pt idx="1">
                  <c:v>219774541.63</c:v>
                </c:pt>
                <c:pt idx="2" formatCode="0.00%">
                  <c:v>0.1031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PRESUPUESTO'!$C$10</c15:f>
                <c15:dlblRangeCache>
                  <c:ptCount val="1"/>
                  <c:pt idx="0">
                    <c:v>2,130,769,200.00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31 de marzo  de 2026</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17394018462145816"/>
          <c:y val="0.17556321497548652"/>
          <c:w val="0.82292624702758221"/>
          <c:h val="0.75308729538578667"/>
        </c:manualLayout>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PRESUPUESTO'!$Q$8:$T$8</c:f>
              <c:strCache>
                <c:ptCount val="4"/>
                <c:pt idx="0">
                  <c:v>PRESUPUESTO VIGENTE</c:v>
                </c:pt>
                <c:pt idx="1">
                  <c:v>PRESUPUESTO DEVENGADO</c:v>
                </c:pt>
                <c:pt idx="2">
                  <c:v>SALDO POR DEVENGAR </c:v>
                </c:pt>
                <c:pt idx="3">
                  <c:v>% EJEC</c:v>
                </c:pt>
              </c:strCache>
            </c:strRef>
          </c:cat>
          <c:val>
            <c:numRef>
              <c:f>'GESTIÓN DEL PRESUPUESTO'!$Q$9:$T$9</c:f>
              <c:numCache>
                <c:formatCode>#,##0.0</c:formatCode>
                <c:ptCount val="4"/>
                <c:pt idx="0">
                  <c:v>2130.7692000000002</c:v>
                </c:pt>
                <c:pt idx="1">
                  <c:v>219.77454162999999</c:v>
                </c:pt>
                <c:pt idx="2">
                  <c:v>1910.9946583699998</c:v>
                </c:pt>
                <c:pt idx="3" formatCode="0.0">
                  <c:v>10.31</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Agricultura, Ganadería y Alimentación</a:t>
            </a:r>
          </a:p>
          <a:p>
            <a:pPr>
              <a:defRPr sz="1600"/>
            </a:pPr>
            <a:r>
              <a:rPr lang="es-GT" sz="1600" b="1" baseline="0"/>
              <a:t>Ejecución presupuestaria por finalidad </a:t>
            </a:r>
          </a:p>
          <a:p>
            <a:pPr>
              <a:defRPr sz="1600"/>
            </a:pPr>
            <a:r>
              <a:rPr lang="es-GT" sz="1600" b="1" baseline="0"/>
              <a:t>(Devengado)</a:t>
            </a:r>
          </a:p>
          <a:p>
            <a:pPr>
              <a:defRPr sz="1600"/>
            </a:pPr>
            <a:r>
              <a:rPr lang="es-GT" sz="1600" b="1" baseline="0"/>
              <a:t>A 31 de marzo  de 2026</a:t>
            </a:r>
          </a:p>
          <a:p>
            <a:pPr>
              <a:defRPr sz="1600"/>
            </a:pPr>
            <a:r>
              <a:rPr lang="es-GT" sz="1600" b="0" baseline="0"/>
              <a:t>(Millones de quetzales)</a:t>
            </a:r>
            <a:endParaRPr lang="es-GT" sz="1600" b="0"/>
          </a:p>
        </c:rich>
      </c:tx>
      <c:layout>
        <c:manualLayout>
          <c:xMode val="edge"/>
          <c:yMode val="edge"/>
          <c:x val="0.34999354144241118"/>
          <c:y val="9.7087378640776691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7.2351711687276971E-2"/>
          <c:y val="0.17219262033993324"/>
          <c:w val="0.925064865277201"/>
          <c:h val="0.75098437937976203"/>
        </c:manualLayout>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9.8108214900000004</c:v>
                </c:pt>
                <c:pt idx="1">
                  <c:v>195.88410802000001</c:v>
                </c:pt>
                <c:pt idx="2">
                  <c:v>2.3476955499999996</c:v>
                </c:pt>
                <c:pt idx="3">
                  <c:v>8.23926756</c:v>
                </c:pt>
                <c:pt idx="4">
                  <c:v>3.4926490099999996</c:v>
                </c:pt>
                <c:pt idx="5">
                  <c:v>219.77454163000002</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s-GT" sz="2000"/>
                  <a:t>Millone de quetzales </a:t>
                </a:r>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por grupo de gasto al 31 de marzo  de 2026</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accent3">
                <a:lumMod val="20000"/>
                <a:lumOff val="80000"/>
              </a:schemeClr>
            </a:solidFill>
            <a:ln>
              <a:solidFill>
                <a:schemeClr val="bg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126.9929398</c:v>
                </c:pt>
                <c:pt idx="1">
                  <c:v>9.5313270600000006</c:v>
                </c:pt>
                <c:pt idx="2">
                  <c:v>3.5251085</c:v>
                </c:pt>
                <c:pt idx="3">
                  <c:v>3.2250000000000001E-2</c:v>
                </c:pt>
                <c:pt idx="4">
                  <c:v>46.955836959999999</c:v>
                </c:pt>
                <c:pt idx="5">
                  <c:v>9.3668030000000009</c:v>
                </c:pt>
                <c:pt idx="6">
                  <c:v>0</c:v>
                </c:pt>
                <c:pt idx="7">
                  <c:v>23.370276309999998</c:v>
                </c:pt>
                <c:pt idx="8">
                  <c:v>219.77454163000002</c:v>
                </c:pt>
              </c:numCache>
            </c:numRef>
          </c:val>
          <c:extLst>
            <c:ext xmlns:c16="http://schemas.microsoft.com/office/drawing/2014/chart" uri="{C3380CC4-5D6E-409C-BE32-E72D297353CC}">
              <c16:uniqueId val="{00000000-F1A5-486D-AEBA-0195FF81CE5C}"/>
            </c:ext>
          </c:extLst>
        </c:ser>
        <c:dLbls>
          <c:showLegendKey val="0"/>
          <c:showVal val="0"/>
          <c:showCatName val="0"/>
          <c:showSerName val="0"/>
          <c:showPercent val="0"/>
          <c:showBubbleSize val="0"/>
        </c:dLbls>
        <c:gapWidth val="80"/>
        <c:axId val="1835195551"/>
        <c:axId val="1835204671"/>
      </c:barChart>
      <c:catAx>
        <c:axId val="1835195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835204671"/>
        <c:crosses val="autoZero"/>
        <c:auto val="1"/>
        <c:lblAlgn val="ctr"/>
        <c:lblOffset val="100"/>
        <c:noMultiLvlLbl val="0"/>
      </c:catAx>
      <c:valAx>
        <c:axId val="1835204671"/>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18351955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REGIÓN</a:t>
            </a:r>
          </a:p>
          <a:p>
            <a:pPr>
              <a:defRPr/>
            </a:pPr>
            <a:r>
              <a:rPr lang="en-US" b="1" baseline="0"/>
              <a:t>(Devengado)</a:t>
            </a:r>
          </a:p>
          <a:p>
            <a:pPr>
              <a:defRPr/>
            </a:pPr>
            <a:r>
              <a:rPr lang="en-US" b="1" baseline="0"/>
              <a:t>AL  31 DE MARZO   2026</a:t>
            </a:r>
          </a:p>
          <a:p>
            <a:pPr>
              <a:defRPr/>
            </a:pPr>
            <a:r>
              <a:rPr lang="en-US" baseline="0"/>
              <a:t>(MILLONES DE QUETZALES)</a:t>
            </a:r>
            <a:endParaRPr lang="en-US"/>
          </a:p>
        </c:rich>
      </c:tx>
      <c:layout>
        <c:manualLayout>
          <c:xMode val="edge"/>
          <c:yMode val="edge"/>
          <c:x val="0.33948842667307194"/>
          <c:y val="8.346374543557641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0506403065945539"/>
          <c:y val="0.18437141366718832"/>
          <c:w val="0.76265168799306515"/>
          <c:h val="0.75947128674643372"/>
        </c:manualLayout>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152.5184405</c:v>
                </c:pt>
                <c:pt idx="1">
                  <c:v>6.5523419199999999</c:v>
                </c:pt>
                <c:pt idx="2">
                  <c:v>6.88294681</c:v>
                </c:pt>
                <c:pt idx="3">
                  <c:v>6.2846238699999999</c:v>
                </c:pt>
                <c:pt idx="4">
                  <c:v>5.7790179299999993</c:v>
                </c:pt>
                <c:pt idx="5">
                  <c:v>18.09146659</c:v>
                </c:pt>
                <c:pt idx="6">
                  <c:v>9.6093452300000006</c:v>
                </c:pt>
                <c:pt idx="7">
                  <c:v>7.5563587800000001</c:v>
                </c:pt>
                <c:pt idx="8">
                  <c:v>6.5</c:v>
                </c:pt>
                <c:pt idx="9">
                  <c:v>219.77454163000002</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31 de marzo de 2026</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7441685928626165"/>
          <c:y val="0.11192200557103064"/>
          <c:w val="0.48683264011301752"/>
          <c:h val="0.80734147785844323"/>
        </c:manualLayout>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PROF'!$C$44:$C$48</c:f>
              <c:strCache>
                <c:ptCount val="5"/>
                <c:pt idx="0">
                  <c:v>011 personal permanente</c:v>
                </c:pt>
                <c:pt idx="1">
                  <c:v>022 personal por contrato</c:v>
                </c:pt>
                <c:pt idx="2">
                  <c:v>029 otras remuneraciones de personal temporal</c:v>
                </c:pt>
                <c:pt idx="3">
                  <c:v>031 Jornales</c:v>
                </c:pt>
                <c:pt idx="4">
                  <c:v>Subgrupo 18 "Servicios técnicos y profesionales" -FONAGRO-</c:v>
                </c:pt>
              </c:strCache>
            </c:strRef>
          </c:cat>
          <c:val>
            <c:numRef>
              <c:f>'SERVICIOS PERSONALES TEC Y PROF'!$D$44:$D$48</c:f>
              <c:numCache>
                <c:formatCode>#,##0</c:formatCode>
                <c:ptCount val="5"/>
                <c:pt idx="0">
                  <c:v>790</c:v>
                </c:pt>
                <c:pt idx="1">
                  <c:v>30</c:v>
                </c:pt>
                <c:pt idx="2">
                  <c:v>3093</c:v>
                </c:pt>
                <c:pt idx="3">
                  <c:v>400</c:v>
                </c:pt>
                <c:pt idx="4">
                  <c:v>63</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325961439"/>
        <c:axId val="1325961855"/>
      </c:barChart>
      <c:catAx>
        <c:axId val="132596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855"/>
        <c:crosses val="autoZero"/>
        <c:auto val="1"/>
        <c:lblAlgn val="ctr"/>
        <c:lblOffset val="100"/>
        <c:noMultiLvlLbl val="0"/>
      </c:catAx>
      <c:valAx>
        <c:axId val="1325961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u="none" strike="noStrike" kern="1200" spc="0" baseline="0">
                <a:solidFill>
                  <a:sysClr val="windowText" lastClr="000000">
                    <a:lumMod val="65000"/>
                    <a:lumOff val="35000"/>
                  </a:sysClr>
                </a:solidFill>
              </a:rPr>
              <a:t>Ministerio de Agricultua, Ganadería y Alimentación</a:t>
            </a:r>
          </a:p>
          <a:p>
            <a:pPr>
              <a:defRPr/>
            </a:pPr>
            <a:r>
              <a:rPr lang="es-GT" sz="1400" b="1" i="0" u="none" strike="noStrike" kern="1200" spc="0" baseline="0">
                <a:solidFill>
                  <a:sysClr val="windowText" lastClr="000000">
                    <a:lumMod val="65000"/>
                    <a:lumOff val="35000"/>
                  </a:sysClr>
                </a:solidFill>
              </a:rPr>
              <a:t>Ejecucción presupuestaria del subgrupo 18 "Servicios técnicos y profesionales</a:t>
            </a:r>
            <a:r>
              <a:rPr lang="es-GT" sz="1400" b="0" i="0" u="none" strike="noStrike" kern="1200" spc="0" baseline="0">
                <a:solidFill>
                  <a:sysClr val="windowText" lastClr="000000">
                    <a:lumMod val="65000"/>
                    <a:lumOff val="35000"/>
                  </a:sysClr>
                </a:solidFill>
              </a:rPr>
              <a:t>"</a:t>
            </a:r>
          </a:p>
          <a:p>
            <a:pPr>
              <a:defRPr/>
            </a:pPr>
            <a:r>
              <a:rPr lang="es-GT" sz="1400" b="0" i="0" u="none" strike="noStrike" kern="1200" spc="0" baseline="0">
                <a:solidFill>
                  <a:sysClr val="windowText" lastClr="000000">
                    <a:lumMod val="65000"/>
                    <a:lumOff val="35000"/>
                  </a:sysClr>
                </a:solidFill>
              </a:rPr>
              <a:t>Al 31 de marzo de 2026</a:t>
            </a:r>
          </a:p>
          <a:p>
            <a:pPr>
              <a:defRPr/>
            </a:pPr>
            <a:r>
              <a:rPr lang="es-GT" sz="1400" b="0" i="0" u="none" strike="noStrike" kern="1200" spc="0" baseline="0">
                <a:solidFill>
                  <a:sysClr val="windowText" lastClr="000000">
                    <a:lumMod val="65000"/>
                    <a:lumOff val="35000"/>
                  </a:sysClr>
                </a:solidFill>
              </a:rPr>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PROF'!$G$12:$G$14</c:f>
              <c:strCache>
                <c:ptCount val="3"/>
                <c:pt idx="0">
                  <c:v>Presupuesto vigente</c:v>
                </c:pt>
                <c:pt idx="1">
                  <c:v>Presupuesto devengado </c:v>
                </c:pt>
                <c:pt idx="2">
                  <c:v>Saldo por devengar </c:v>
                </c:pt>
              </c:strCache>
            </c:strRef>
          </c:cat>
          <c:val>
            <c:numRef>
              <c:f>'SERVICIOS PERSONALES TEC Y PROF'!$H$12:$H$14</c:f>
              <c:numCache>
                <c:formatCode>#,##0.00</c:formatCode>
                <c:ptCount val="3"/>
                <c:pt idx="0">
                  <c:v>10232000</c:v>
                </c:pt>
                <c:pt idx="1">
                  <c:v>3986598.89</c:v>
                </c:pt>
                <c:pt idx="2">
                  <c:v>6245401.1100000003</c:v>
                </c:pt>
              </c:numCache>
            </c:numRef>
          </c:val>
          <c:extLst>
            <c:ext xmlns:c16="http://schemas.microsoft.com/office/drawing/2014/chart" uri="{C3380CC4-5D6E-409C-BE32-E72D297353CC}">
              <c16:uniqueId val="{00000000-BD08-4086-9A7D-EC3B8203AF07}"/>
            </c:ext>
          </c:extLst>
        </c:ser>
        <c:dLbls>
          <c:showLegendKey val="0"/>
          <c:showVal val="0"/>
          <c:showCatName val="0"/>
          <c:showSerName val="0"/>
          <c:showPercent val="0"/>
          <c:showBubbleSize val="0"/>
        </c:dLbls>
        <c:gapWidth val="182"/>
        <c:axId val="398802016"/>
        <c:axId val="398802496"/>
      </c:barChart>
      <c:catAx>
        <c:axId val="398802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398802496"/>
        <c:crosses val="autoZero"/>
        <c:auto val="1"/>
        <c:lblAlgn val="ctr"/>
        <c:lblOffset val="100"/>
        <c:noMultiLvlLbl val="0"/>
      </c:catAx>
      <c:valAx>
        <c:axId val="39880249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398802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31 de marzo de 2026</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227.835149</c:v>
                </c:pt>
                <c:pt idx="1">
                  <c:v>842.34653600000001</c:v>
                </c:pt>
                <c:pt idx="2">
                  <c:v>122.35697399999999</c:v>
                </c:pt>
                <c:pt idx="3">
                  <c:v>631.60672099999999</c:v>
                </c:pt>
                <c:pt idx="4">
                  <c:v>14.419</c:v>
                </c:pt>
                <c:pt idx="5">
                  <c:v>292.20481999999998</c:v>
                </c:pt>
                <c:pt idx="6">
                  <c:v>2130.7692000000002</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40.823902279999999</c:v>
                </c:pt>
                <c:pt idx="1">
                  <c:v>63.837587740000004</c:v>
                </c:pt>
                <c:pt idx="2">
                  <c:v>14.64871117</c:v>
                </c:pt>
                <c:pt idx="3">
                  <c:v>42.253956860000002</c:v>
                </c:pt>
                <c:pt idx="4">
                  <c:v>2.3476955499999996</c:v>
                </c:pt>
                <c:pt idx="5">
                  <c:v>55.862688030000001</c:v>
                </c:pt>
                <c:pt idx="6">
                  <c:v>219.77454162999999</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gm:t>
    </dgm:pt>
    <dgm:pt modelId="{647B4693-C46A-4095-9AF3-A18F243DFF75}" type="sibTrans" cxnId="{8D132FFD-AEEF-48CC-BFE5-4FC273DA3E1D}">
      <dgm:prSet/>
      <dgm:spPr/>
      <dgm:t>
        <a:bodyPr/>
        <a:lstStyle/>
        <a:p>
          <a:endParaRPr lang="es-GT"/>
        </a:p>
      </dgm:t>
    </dgm:pt>
    <dgm:pt modelId="{85A85BEA-B9FE-46DE-B968-866E521CF9AA}" type="par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833"/>
          <a:ext cx="6030791" cy="2984887"/>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kern="12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sp:txBody>
      <dsp:txXfrm>
        <a:off x="145710" y="146543"/>
        <a:ext cx="5739371" cy="2693467"/>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844668" y="57818"/>
          <a:ext cx="1207047" cy="1001497"/>
        </a:xfrm>
        <a:prstGeom prst="rect">
          <a:avLst/>
        </a:prstGeom>
      </xdr:spPr>
    </xdr:pic>
    <xdr:clientData/>
  </xdr:twoCellAnchor>
  <xdr:twoCellAnchor>
    <xdr:from>
      <xdr:col>3</xdr:col>
      <xdr:colOff>166687</xdr:colOff>
      <xdr:row>16</xdr:row>
      <xdr:rowOff>393172</xdr:rowOff>
    </xdr:from>
    <xdr:to>
      <xdr:col>5</xdr:col>
      <xdr:colOff>1654968</xdr:colOff>
      <xdr:row>24</xdr:row>
      <xdr:rowOff>166687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47626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266700</xdr:colOff>
      <xdr:row>12</xdr:row>
      <xdr:rowOff>28574</xdr:rowOff>
    </xdr:from>
    <xdr:to>
      <xdr:col>5</xdr:col>
      <xdr:colOff>85725</xdr:colOff>
      <xdr:row>30</xdr:row>
      <xdr:rowOff>133349</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723900</xdr:colOff>
      <xdr:row>30</xdr:row>
      <xdr:rowOff>95250</xdr:rowOff>
    </xdr:from>
    <xdr:to>
      <xdr:col>15</xdr:col>
      <xdr:colOff>0</xdr:colOff>
      <xdr:row>34</xdr:row>
      <xdr:rowOff>1771649</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601075" y="6600825"/>
          <a:ext cx="6134100" cy="2562224"/>
          <a:chOff x="-105919" y="2558768"/>
          <a:chExt cx="5419630" cy="2053350"/>
        </a:xfrm>
        <a:solidFill>
          <a:srgbClr val="002060"/>
        </a:solidFill>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grp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832205"/>
            <a:ext cx="5155263" cy="15551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chemeClr val="bg1"/>
                </a:solidFill>
                <a:latin typeface="Arial" panose="020B0604020202020204" pitchFamily="34" charset="0"/>
                <a:cs typeface="Arial" panose="020B0604020202020204" pitchFamily="34" charset="0"/>
              </a:rPr>
              <a:t>Visión</a:t>
            </a:r>
            <a:r>
              <a:rPr lang="es-GT" sz="1400" b="0" i="1" kern="1200">
                <a:solidFill>
                  <a:schemeClr val="bg1"/>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endParaRPr lang="es-GT" sz="1200" b="0" i="1" kern="1200">
              <a:solidFill>
                <a:sysClr val="windowText" lastClr="000000"/>
              </a:solidFill>
              <a:latin typeface="Arial" panose="020B0604020202020204" pitchFamily="34" charset="0"/>
              <a:cs typeface="Arial" panose="020B0604020202020204" pitchFamily="34" charset="0"/>
            </a:endParaRPr>
          </a:p>
          <a:p>
            <a:pPr marL="0" lvl="0" indent="0" algn="just" defTabSz="622300">
              <a:lnSpc>
                <a:spcPct val="90000"/>
              </a:lnSpc>
              <a:spcBef>
                <a:spcPct val="0"/>
              </a:spcBef>
              <a:spcAft>
                <a:spcPct val="35000"/>
              </a:spcAft>
              <a:buNone/>
            </a:pPr>
            <a:r>
              <a:rPr lang="es-GT" sz="1400" b="0" i="1">
                <a:solidFill>
                  <a:schemeClr val="bg1"/>
                </a:solidFill>
                <a:effectLst/>
                <a:latin typeface="+mn-lt"/>
                <a:ea typeface="+mn-ea"/>
                <a:cs typeface="+mn-cs"/>
              </a:rPr>
              <a:t>"Ser la institución pública eficiente, eficaz, transparente, justa y equitativa que promueve el desarrollo sustentable y sostenible del sector, para que los productores agropecuarios, forestales e hidrobiológicos se alimenten y tengan un buen vivir mediante una nueva siembra para el agro, como una oportunidad para el desarrollo rural integral a través del uso adecuado de los medios de producción y de los recursos naturales renovables, mejorando su calidad de vida, seguridad y soberanía alimentaria."</a:t>
            </a:r>
            <a:endParaRPr lang="es-GT" sz="1400" b="0" i="1" kern="1200">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6</xdr:col>
      <xdr:colOff>704849</xdr:colOff>
      <xdr:row>17</xdr:row>
      <xdr:rowOff>19050</xdr:rowOff>
    </xdr:from>
    <xdr:to>
      <xdr:col>15</xdr:col>
      <xdr:colOff>8548</xdr:colOff>
      <xdr:row>29</xdr:row>
      <xdr:rowOff>114301</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582024" y="4048125"/>
          <a:ext cx="6161699" cy="2381251"/>
          <a:chOff x="14654" y="357786"/>
          <a:chExt cx="5438774" cy="2053350"/>
        </a:xfrm>
        <a:solidFill>
          <a:srgbClr val="002060"/>
        </a:solidFill>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14654" y="357786"/>
            <a:ext cx="5438774" cy="2053350"/>
          </a:xfrm>
          <a:prstGeom prst="roundRect">
            <a:avLst/>
          </a:prstGeom>
          <a:grp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702749"/>
            <a:ext cx="5328832" cy="1377476"/>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a:solidFill>
                  <a:schemeClr val="bg1"/>
                </a:solidFill>
                <a:effectLst/>
                <a:latin typeface="Arial" panose="020B0604020202020204" pitchFamily="34" charset="0"/>
                <a:ea typeface="+mn-ea"/>
                <a:cs typeface="Arial" panose="020B0604020202020204" pitchFamily="34" charset="0"/>
              </a:rPr>
              <a:t>Misión: </a:t>
            </a:r>
          </a:p>
          <a:p>
            <a:pPr marL="0" lvl="0" indent="0" algn="l" defTabSz="622300">
              <a:lnSpc>
                <a:spcPct val="90000"/>
              </a:lnSpc>
              <a:spcBef>
                <a:spcPct val="0"/>
              </a:spcBef>
              <a:spcAft>
                <a:spcPct val="35000"/>
              </a:spcAft>
              <a:buNone/>
            </a:pPr>
            <a:r>
              <a:rPr lang="es-GT" sz="1400" b="0" i="1">
                <a:solidFill>
                  <a:schemeClr val="bg1"/>
                </a:solidFill>
                <a:effectLst/>
                <a:latin typeface="+mn-lt"/>
                <a:ea typeface="+mn-ea"/>
                <a:cs typeface="+mn-cs"/>
              </a:rPr>
              <a:t>"Somos la institución del Estado responsable del desarrollo rural tegra del sector agropecuario, forestal e hidrobiológico, fortaleciendo en los productores sus capacidades productivas, organizativas y comerciales para lograr la seguridad, soberanía alimentaria y competitividad, a través de normas y regulaciones adecuadas para el manejo de productos en el mercado nacional e internacional, garantizando la sostenibilidad de los recursos naturales renovables; para lo cual contamos con tecnología adecuada, procesos simplificados, principios y valores que rigen el accionar del talento humano</a:t>
            </a:r>
            <a:r>
              <a:rPr lang="es-GT" sz="1100" b="0" i="1">
                <a:solidFill>
                  <a:schemeClr val="bg1"/>
                </a:solidFill>
                <a:effectLst/>
                <a:latin typeface="+mn-lt"/>
                <a:ea typeface="+mn-ea"/>
                <a:cs typeface="+mn-cs"/>
              </a:rPr>
              <a:t>."</a:t>
            </a:r>
            <a:endParaRPr lang="es-GT" sz="1400" b="0" i="1" kern="1200">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7</xdr:col>
      <xdr:colOff>36634</xdr:colOff>
      <xdr:row>4</xdr:row>
      <xdr:rowOff>14654</xdr:rowOff>
    </xdr:from>
    <xdr:to>
      <xdr:col>14</xdr:col>
      <xdr:colOff>733425</xdr:colOff>
      <xdr:row>16</xdr:row>
      <xdr:rowOff>95250</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16</xdr:col>
      <xdr:colOff>76200</xdr:colOff>
      <xdr:row>11</xdr:row>
      <xdr:rowOff>0</xdr:rowOff>
    </xdr:from>
    <xdr:to>
      <xdr:col>20</xdr:col>
      <xdr:colOff>85725</xdr:colOff>
      <xdr:row>34</xdr:row>
      <xdr:rowOff>542925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1231900</xdr:colOff>
      <xdr:row>62</xdr:row>
      <xdr:rowOff>152400</xdr:rowOff>
    </xdr:from>
    <xdr:to>
      <xdr:col>11</xdr:col>
      <xdr:colOff>1593850</xdr:colOff>
      <xdr:row>65</xdr:row>
      <xdr:rowOff>57150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20497800" y="208153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1270000</xdr:colOff>
      <xdr:row>75</xdr:row>
      <xdr:rowOff>38100</xdr:rowOff>
    </xdr:from>
    <xdr:to>
      <xdr:col>11</xdr:col>
      <xdr:colOff>1631950</xdr:colOff>
      <xdr:row>77</xdr:row>
      <xdr:rowOff>171450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20535900" y="241554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2</xdr:col>
      <xdr:colOff>0</xdr:colOff>
      <xdr:row>39</xdr:row>
      <xdr:rowOff>26831</xdr:rowOff>
    </xdr:from>
    <xdr:to>
      <xdr:col>7</xdr:col>
      <xdr:colOff>295141</xdr:colOff>
      <xdr:row>63</xdr:row>
      <xdr:rowOff>134155</xdr:rowOff>
    </xdr:to>
    <xdr:graphicFrame macro="">
      <xdr:nvGraphicFramePr>
        <xdr:cNvPr id="2" name="Gráfico 1">
          <a:extLst>
            <a:ext uri="{FF2B5EF4-FFF2-40B4-BE49-F238E27FC236}">
              <a16:creationId xmlns:a16="http://schemas.microsoft.com/office/drawing/2014/main" id="{85060EA3-624F-E315-2F5B-D7C927E2D6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685800</xdr:colOff>
      <xdr:row>16</xdr:row>
      <xdr:rowOff>114300</xdr:rowOff>
    </xdr:from>
    <xdr:to>
      <xdr:col>14</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17</xdr:col>
      <xdr:colOff>9525</xdr:colOff>
      <xdr:row>5</xdr:row>
      <xdr:rowOff>238123</xdr:rowOff>
    </xdr:from>
    <xdr:to>
      <xdr:col>28</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714375</xdr:colOff>
      <xdr:row>26</xdr:row>
      <xdr:rowOff>9525</xdr:rowOff>
    </xdr:from>
    <xdr:to>
      <xdr:col>3</xdr:col>
      <xdr:colOff>914400</xdr:colOff>
      <xdr:row>27</xdr:row>
      <xdr:rowOff>171450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4514850" y="57626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14</xdr:col>
      <xdr:colOff>419100</xdr:colOff>
      <xdr:row>13</xdr:row>
      <xdr:rowOff>238124</xdr:rowOff>
    </xdr:from>
    <xdr:to>
      <xdr:col>15</xdr:col>
      <xdr:colOff>123828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551622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6</xdr:col>
      <xdr:colOff>0</xdr:colOff>
      <xdr:row>52</xdr:row>
      <xdr:rowOff>104774</xdr:rowOff>
    </xdr:from>
    <xdr:to>
      <xdr:col>18</xdr:col>
      <xdr:colOff>485775</xdr:colOff>
      <xdr:row>76</xdr:row>
      <xdr:rowOff>19049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628655</xdr:colOff>
      <xdr:row>59</xdr:row>
      <xdr:rowOff>152399</xdr:rowOff>
    </xdr:from>
    <xdr:to>
      <xdr:col>4</xdr:col>
      <xdr:colOff>1485900</xdr:colOff>
      <xdr:row>61</xdr:row>
      <xdr:rowOff>85724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738940" y="21445539"/>
          <a:ext cx="409575" cy="85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333375</xdr:colOff>
      <xdr:row>50</xdr:row>
      <xdr:rowOff>85725</xdr:rowOff>
    </xdr:from>
    <xdr:to>
      <xdr:col>3</xdr:col>
      <xdr:colOff>619125</xdr:colOff>
      <xdr:row>52</xdr:row>
      <xdr:rowOff>180975</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91025" y="2444115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7</xdr:col>
      <xdr:colOff>1076325</xdr:colOff>
      <xdr:row>15</xdr:row>
      <xdr:rowOff>31750</xdr:rowOff>
    </xdr:from>
    <xdr:to>
      <xdr:col>7</xdr:col>
      <xdr:colOff>1447800</xdr:colOff>
      <xdr:row>15</xdr:row>
      <xdr:rowOff>482600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6222325" y="19119850"/>
          <a:ext cx="371475"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54</xdr:row>
      <xdr:rowOff>19050</xdr:rowOff>
    </xdr:from>
    <xdr:to>
      <xdr:col>4</xdr:col>
      <xdr:colOff>0</xdr:colOff>
      <xdr:row>90</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1244600</xdr:colOff>
      <xdr:row>22</xdr:row>
      <xdr:rowOff>254000</xdr:rowOff>
    </xdr:from>
    <xdr:to>
      <xdr:col>3</xdr:col>
      <xdr:colOff>1749426</xdr:colOff>
      <xdr:row>22</xdr:row>
      <xdr:rowOff>1063625</xdr:rowOff>
    </xdr:to>
    <xdr:sp macro="" textlink="">
      <xdr:nvSpPr>
        <xdr:cNvPr id="12" name="Flecha: hacia abajo 11">
          <a:extLst>
            <a:ext uri="{FF2B5EF4-FFF2-40B4-BE49-F238E27FC236}">
              <a16:creationId xmlns:a16="http://schemas.microsoft.com/office/drawing/2014/main" id="{B866A388-AA3D-43A6-AA55-6D8BA243A0D3}"/>
            </a:ext>
          </a:extLst>
        </xdr:cNvPr>
        <xdr:cNvSpPr/>
      </xdr:nvSpPr>
      <xdr:spPr>
        <a:xfrm>
          <a:off x="5308600" y="10668000"/>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5</xdr:col>
      <xdr:colOff>2047875</xdr:colOff>
      <xdr:row>17</xdr:row>
      <xdr:rowOff>42861</xdr:rowOff>
    </xdr:from>
    <xdr:to>
      <xdr:col>9</xdr:col>
      <xdr:colOff>171450</xdr:colOff>
      <xdr:row>27</xdr:row>
      <xdr:rowOff>152400</xdr:rowOff>
    </xdr:to>
    <xdr:graphicFrame macro="">
      <xdr:nvGraphicFramePr>
        <xdr:cNvPr id="2" name="Gráfico 1">
          <a:extLst>
            <a:ext uri="{FF2B5EF4-FFF2-40B4-BE49-F238E27FC236}">
              <a16:creationId xmlns:a16="http://schemas.microsoft.com/office/drawing/2014/main" id="{18B1D5E4-6E87-C1B4-7594-02F837469B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28</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opLeftCell="A31" zoomScaleNormal="100" zoomScaleSheetLayoutView="100" workbookViewId="0">
      <selection activeCell="E43" sqref="E43"/>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5.28515625" style="1" customWidth="1"/>
    <col min="15" max="17" width="11.42578125" style="1"/>
    <col min="18" max="18" width="13.140625" style="1" bestFit="1" customWidth="1"/>
    <col min="19" max="16384" width="11.42578125" style="1"/>
  </cols>
  <sheetData>
    <row r="1" spans="2:18" ht="4.5" customHeight="1"/>
    <row r="2" spans="2:18" ht="26.25">
      <c r="B2" s="297" t="s">
        <v>13</v>
      </c>
      <c r="C2" s="297"/>
      <c r="D2" s="297"/>
      <c r="E2" s="297"/>
      <c r="F2" s="297"/>
      <c r="G2" s="297"/>
      <c r="H2" s="297"/>
      <c r="I2" s="297"/>
      <c r="J2" s="297"/>
      <c r="K2" s="297"/>
      <c r="L2" s="297"/>
      <c r="M2" s="297"/>
      <c r="N2" s="297"/>
    </row>
    <row r="3" spans="2:18" ht="24" customHeight="1">
      <c r="B3" s="298" t="s">
        <v>199</v>
      </c>
      <c r="C3" s="299"/>
      <c r="D3" s="299"/>
      <c r="E3" s="299"/>
      <c r="F3" s="299"/>
      <c r="G3" s="299"/>
      <c r="H3" s="299"/>
      <c r="I3" s="299"/>
      <c r="J3" s="299"/>
      <c r="K3" s="299"/>
      <c r="L3" s="299"/>
      <c r="M3" s="299"/>
      <c r="N3" s="299"/>
    </row>
    <row r="4" spans="2:18" ht="27" customHeight="1">
      <c r="B4" s="299" t="s">
        <v>55</v>
      </c>
      <c r="C4" s="299"/>
      <c r="D4" s="299"/>
      <c r="E4" s="299"/>
      <c r="F4" s="299"/>
      <c r="G4" s="299"/>
      <c r="H4" s="299"/>
      <c r="I4" s="299"/>
      <c r="J4" s="299"/>
      <c r="K4" s="299"/>
      <c r="L4" s="299"/>
      <c r="M4" s="299"/>
      <c r="N4" s="299"/>
    </row>
    <row r="5" spans="2:18" ht="17.25" customHeight="1">
      <c r="B5" s="5"/>
      <c r="C5" s="2"/>
      <c r="D5" s="2"/>
      <c r="E5" s="2"/>
      <c r="F5" s="2"/>
      <c r="G5" s="2"/>
      <c r="H5" s="2"/>
      <c r="I5" s="4"/>
      <c r="J5" s="4"/>
      <c r="K5" s="4"/>
      <c r="L5" s="4"/>
      <c r="M5" s="4"/>
      <c r="N5" s="6" t="s">
        <v>6</v>
      </c>
    </row>
    <row r="6" spans="2:18" ht="4.5" customHeight="1" thickBot="1">
      <c r="B6" s="2"/>
      <c r="C6" s="2"/>
      <c r="D6" s="2"/>
      <c r="E6" s="2"/>
      <c r="F6" s="2"/>
      <c r="G6" s="2"/>
      <c r="H6" s="2"/>
      <c r="I6" s="4"/>
      <c r="J6" s="4"/>
      <c r="K6" s="4"/>
      <c r="L6" s="4"/>
      <c r="M6" s="4"/>
      <c r="N6" s="4"/>
    </row>
    <row r="7" spans="2:18" ht="33.75" customHeight="1" thickBot="1">
      <c r="B7" s="302" t="s">
        <v>0</v>
      </c>
      <c r="C7" s="303"/>
      <c r="D7" s="23"/>
      <c r="E7" s="302" t="s">
        <v>97</v>
      </c>
      <c r="F7" s="303"/>
      <c r="G7" s="304" t="s">
        <v>11</v>
      </c>
      <c r="H7" s="303"/>
      <c r="I7" s="24"/>
      <c r="J7" s="300" t="s">
        <v>12</v>
      </c>
      <c r="K7" s="301"/>
      <c r="L7" s="24"/>
      <c r="M7" s="300" t="s">
        <v>1</v>
      </c>
      <c r="N7" s="301"/>
    </row>
    <row r="8" spans="2:18" ht="29.25" customHeight="1">
      <c r="B8" s="291" t="s">
        <v>63</v>
      </c>
      <c r="C8" s="289" t="s">
        <v>136</v>
      </c>
      <c r="D8" s="23"/>
      <c r="E8" s="288" t="s">
        <v>214</v>
      </c>
      <c r="F8" s="286">
        <f>'GESTIÓN DEL PRESUPUESTO'!C10</f>
        <v>2130769200</v>
      </c>
      <c r="G8" s="124" t="s">
        <v>46</v>
      </c>
      <c r="H8" s="180">
        <f>'EJECUCIÓN GRUPO Y FINALIDAD'!D10</f>
        <v>126992939.8</v>
      </c>
      <c r="I8" s="80"/>
      <c r="J8" s="111" t="s">
        <v>32</v>
      </c>
      <c r="K8" s="171">
        <f>+'PRESUPUESTO POR REGIÓN'!D12</f>
        <v>152518440.5</v>
      </c>
      <c r="L8" s="24"/>
      <c r="M8" s="279" t="s">
        <v>54</v>
      </c>
      <c r="N8" s="305">
        <f>+'SERVICIOS PERSONALES TEC Y PROF'!D9</f>
        <v>567841657</v>
      </c>
      <c r="P8" s="3"/>
      <c r="Q8" s="7"/>
    </row>
    <row r="9" spans="2:18" ht="29.25" customHeight="1">
      <c r="B9" s="272"/>
      <c r="C9" s="290"/>
      <c r="D9" s="23"/>
      <c r="E9" s="288"/>
      <c r="F9" s="286"/>
      <c r="G9" s="79" t="s">
        <v>57</v>
      </c>
      <c r="H9" s="180">
        <f>'EJECUCIÓN GRUPO Y FINALIDAD'!D11</f>
        <v>9531327.0600000005</v>
      </c>
      <c r="I9" s="80"/>
      <c r="J9" s="112" t="s">
        <v>35</v>
      </c>
      <c r="K9" s="172">
        <f>+'PRESUPUESTO POR REGIÓN'!D13</f>
        <v>6552341.9199999999</v>
      </c>
      <c r="L9" s="24"/>
      <c r="M9" s="279"/>
      <c r="N9" s="305"/>
      <c r="P9" s="3"/>
      <c r="Q9" s="7"/>
    </row>
    <row r="10" spans="2:18" ht="29.25" customHeight="1">
      <c r="B10" s="272"/>
      <c r="C10" s="290"/>
      <c r="D10" s="23"/>
      <c r="E10" s="288"/>
      <c r="F10" s="286"/>
      <c r="G10" s="79" t="s">
        <v>47</v>
      </c>
      <c r="H10" s="180">
        <f>'EJECUCIÓN GRUPO Y FINALIDAD'!D12</f>
        <v>3525108.5</v>
      </c>
      <c r="I10" s="80"/>
      <c r="J10" s="113" t="s">
        <v>34</v>
      </c>
      <c r="K10" s="173">
        <f>+'PRESUPUESTO POR REGIÓN'!D14</f>
        <v>6882946.8099999996</v>
      </c>
      <c r="L10" s="24"/>
      <c r="M10" s="279"/>
      <c r="N10" s="305"/>
      <c r="P10" s="3"/>
      <c r="Q10" s="7"/>
    </row>
    <row r="11" spans="2:18" ht="29.25" customHeight="1">
      <c r="B11" s="272"/>
      <c r="C11" s="290"/>
      <c r="D11" s="23"/>
      <c r="E11" s="271"/>
      <c r="F11" s="287"/>
      <c r="G11" s="79" t="s">
        <v>48</v>
      </c>
      <c r="H11" s="180">
        <f>'EJECUCIÓN GRUPO Y FINALIDAD'!D13</f>
        <v>32250</v>
      </c>
      <c r="I11" s="80"/>
      <c r="J11" s="114" t="s">
        <v>33</v>
      </c>
      <c r="K11" s="174">
        <f>+'PRESUPUESTO POR REGIÓN'!D15</f>
        <v>6284623.8700000001</v>
      </c>
      <c r="L11" s="24"/>
      <c r="M11" s="279"/>
      <c r="N11" s="305"/>
    </row>
    <row r="12" spans="2:18" ht="29.25" customHeight="1">
      <c r="B12" s="272" t="s">
        <v>21</v>
      </c>
      <c r="C12" s="274" t="s">
        <v>137</v>
      </c>
      <c r="D12" s="23"/>
      <c r="E12" s="270" t="s">
        <v>4</v>
      </c>
      <c r="F12" s="292">
        <f>'GESTIÓN DEL PRESUPUESTO'!D10</f>
        <v>219774541.63</v>
      </c>
      <c r="G12" s="30" t="s">
        <v>49</v>
      </c>
      <c r="H12" s="180">
        <f>'EJECUCIÓN GRUPO Y FINALIDAD'!D14</f>
        <v>46955836.960000001</v>
      </c>
      <c r="I12" s="80"/>
      <c r="J12" s="115" t="s">
        <v>36</v>
      </c>
      <c r="K12" s="175">
        <f>+'PRESUPUESTO POR REGIÓN'!D16</f>
        <v>5779017.9299999997</v>
      </c>
      <c r="L12" s="24"/>
      <c r="M12" s="279" t="s">
        <v>9</v>
      </c>
      <c r="N12" s="305">
        <f>+'SERVICIOS PERSONALES TEC Y PROF'!D10</f>
        <v>126992939.8</v>
      </c>
      <c r="Q12" s="307"/>
      <c r="R12" s="308"/>
    </row>
    <row r="13" spans="2:18" ht="29.25" customHeight="1">
      <c r="B13" s="272"/>
      <c r="C13" s="274"/>
      <c r="D13" s="23"/>
      <c r="E13" s="288"/>
      <c r="F13" s="286"/>
      <c r="G13" s="30" t="s">
        <v>50</v>
      </c>
      <c r="H13" s="180">
        <f>'EJECUCIÓN GRUPO Y FINALIDAD'!D15</f>
        <v>9366803</v>
      </c>
      <c r="I13" s="80"/>
      <c r="J13" s="116" t="s">
        <v>37</v>
      </c>
      <c r="K13" s="176">
        <f>+'PRESUPUESTO POR REGIÓN'!D17</f>
        <v>18091466.59</v>
      </c>
      <c r="L13" s="24"/>
      <c r="M13" s="279"/>
      <c r="N13" s="305"/>
      <c r="Q13" s="307"/>
      <c r="R13" s="308"/>
    </row>
    <row r="14" spans="2:18" ht="29.25" customHeight="1">
      <c r="B14" s="272"/>
      <c r="C14" s="274"/>
      <c r="D14" s="23"/>
      <c r="E14" s="288"/>
      <c r="F14" s="286"/>
      <c r="G14" s="79" t="s">
        <v>51</v>
      </c>
      <c r="H14" s="180">
        <f>'EJECUCIÓN GRUPO Y FINALIDAD'!D16</f>
        <v>0</v>
      </c>
      <c r="I14" s="80"/>
      <c r="J14" s="117" t="s">
        <v>38</v>
      </c>
      <c r="K14" s="177">
        <f>+'PRESUPUESTO POR REGIÓN'!D18</f>
        <v>9609345.2300000004</v>
      </c>
      <c r="L14" s="24"/>
      <c r="M14" s="279"/>
      <c r="N14" s="305"/>
      <c r="Q14" s="307"/>
      <c r="R14" s="308"/>
    </row>
    <row r="15" spans="2:18" ht="29.25" thickBot="1">
      <c r="B15" s="272"/>
      <c r="C15" s="274"/>
      <c r="D15" s="23"/>
      <c r="E15" s="271"/>
      <c r="F15" s="287"/>
      <c r="G15" s="31" t="s">
        <v>52</v>
      </c>
      <c r="H15" s="180">
        <f>'EJECUCIÓN GRUPO Y FINALIDAD'!D17</f>
        <v>23370276.309999999</v>
      </c>
      <c r="I15" s="80"/>
      <c r="J15" s="118" t="s">
        <v>39</v>
      </c>
      <c r="K15" s="178">
        <f>+'PRESUPUESTO POR REGIÓN'!D19</f>
        <v>7556358.7800000003</v>
      </c>
      <c r="L15" s="24"/>
      <c r="M15" s="279"/>
      <c r="N15" s="305"/>
      <c r="Q15" s="307"/>
      <c r="R15" s="309"/>
    </row>
    <row r="16" spans="2:18" ht="23.25" customHeight="1" thickBot="1">
      <c r="B16" s="272" t="s">
        <v>20</v>
      </c>
      <c r="C16" s="273" t="s">
        <v>217</v>
      </c>
      <c r="D16" s="23"/>
      <c r="E16" s="270" t="s">
        <v>7</v>
      </c>
      <c r="F16" s="268">
        <f>'GESTIÓN DEL PRESUPUESTO'!E10</f>
        <v>0.1031</v>
      </c>
      <c r="G16" s="45" t="s">
        <v>62</v>
      </c>
      <c r="H16" s="125">
        <f>'EJECUCIÓN GRUPO Y FINALIDAD'!D18</f>
        <v>219774541.63</v>
      </c>
      <c r="I16" s="80"/>
      <c r="J16" s="119" t="s">
        <v>53</v>
      </c>
      <c r="K16" s="179">
        <f>+'PRESUPUESTO POR REGIÓN'!D20</f>
        <v>6500000</v>
      </c>
      <c r="L16" s="24"/>
      <c r="M16" s="279" t="s">
        <v>10</v>
      </c>
      <c r="N16" s="306">
        <f>+N12/N8</f>
        <v>0.22364146454299319</v>
      </c>
    </row>
    <row r="17" spans="2:17" ht="31.5" customHeight="1" thickBot="1">
      <c r="B17" s="272"/>
      <c r="C17" s="273"/>
      <c r="D17" s="23"/>
      <c r="E17" s="271"/>
      <c r="F17" s="269"/>
      <c r="G17" s="258" t="s">
        <v>14</v>
      </c>
      <c r="H17" s="259"/>
      <c r="I17" s="80"/>
      <c r="J17" s="120" t="s">
        <v>65</v>
      </c>
      <c r="K17" s="121">
        <f>SUM(K8:K16)</f>
        <v>219774541.63</v>
      </c>
      <c r="L17" s="24"/>
      <c r="M17" s="279"/>
      <c r="N17" s="306"/>
    </row>
    <row r="18" spans="2:17" ht="33" customHeight="1">
      <c r="B18" s="272" t="s">
        <v>19</v>
      </c>
      <c r="C18" s="274" t="s">
        <v>138</v>
      </c>
      <c r="D18" s="23"/>
      <c r="E18" s="25"/>
      <c r="F18" s="26"/>
      <c r="G18" s="33" t="s">
        <v>27</v>
      </c>
      <c r="H18" s="181">
        <f>+'EJECUCIÓN GRUPO Y FINALIDAD'!L10</f>
        <v>9810821.4900000002</v>
      </c>
      <c r="I18" s="80"/>
      <c r="J18" s="81"/>
      <c r="K18" s="82"/>
      <c r="L18" s="24"/>
      <c r="M18" s="32"/>
      <c r="N18" s="151"/>
    </row>
    <row r="19" spans="2:17" ht="27.75" customHeight="1">
      <c r="B19" s="272"/>
      <c r="C19" s="274"/>
      <c r="D19" s="23"/>
      <c r="E19" s="28"/>
      <c r="F19" s="27"/>
      <c r="G19" s="79" t="s">
        <v>28</v>
      </c>
      <c r="H19" s="181">
        <f>+'EJECUCIÓN GRUPO Y FINALIDAD'!L11</f>
        <v>195884108.02000001</v>
      </c>
      <c r="I19" s="80"/>
      <c r="J19" s="83"/>
      <c r="K19" s="84"/>
      <c r="L19" s="24"/>
      <c r="M19" s="79" t="s">
        <v>18</v>
      </c>
      <c r="N19" s="224">
        <f>+'SERVICIOS PERSONALES TEC Y PROF'!D13</f>
        <v>790</v>
      </c>
      <c r="O19" s="130"/>
      <c r="P19" s="130"/>
      <c r="Q19" s="130"/>
    </row>
    <row r="20" spans="2:17" ht="76.5" customHeight="1" thickBot="1">
      <c r="B20" s="122" t="s">
        <v>22</v>
      </c>
      <c r="C20" s="123" t="s">
        <v>64</v>
      </c>
      <c r="D20" s="23"/>
      <c r="E20" s="28"/>
      <c r="F20" s="27"/>
      <c r="G20" s="33" t="s">
        <v>29</v>
      </c>
      <c r="H20" s="181">
        <f>+'EJECUCIÓN GRUPO Y FINALIDAD'!L12</f>
        <v>2347695.5499999998</v>
      </c>
      <c r="I20" s="80"/>
      <c r="J20" s="83"/>
      <c r="K20" s="84"/>
      <c r="L20" s="24"/>
      <c r="M20" s="79" t="s">
        <v>17</v>
      </c>
      <c r="N20" s="224" t="str">
        <f>+'SERVICIOS PERSONALES TEC Y PROF'!D14</f>
        <v>0                                                                                                                             30                                                                                                                       400</v>
      </c>
      <c r="P20" s="130"/>
    </row>
    <row r="21" spans="2:17" ht="35.25" customHeight="1">
      <c r="B21" s="260"/>
      <c r="C21" s="262"/>
      <c r="D21" s="23"/>
      <c r="E21" s="264"/>
      <c r="F21" s="265"/>
      <c r="G21" s="33" t="s">
        <v>30</v>
      </c>
      <c r="H21" s="181">
        <f>+'EJECUCIÓN GRUPO Y FINALIDAD'!L13</f>
        <v>8239267.5599999996</v>
      </c>
      <c r="I21" s="80"/>
      <c r="J21" s="83"/>
      <c r="K21" s="84"/>
      <c r="L21" s="24"/>
      <c r="M21" s="33" t="s">
        <v>16</v>
      </c>
      <c r="N21" s="224">
        <f>'SERVICIOS PERSONALES TEC Y PROF'!D15</f>
        <v>3093</v>
      </c>
    </row>
    <row r="22" spans="2:17" ht="33.75" customHeight="1" thickBot="1">
      <c r="B22" s="261"/>
      <c r="C22" s="263"/>
      <c r="D22" s="23"/>
      <c r="E22" s="266"/>
      <c r="F22" s="267"/>
      <c r="G22" s="46" t="s">
        <v>31</v>
      </c>
      <c r="H22" s="182">
        <f>+'EJECUCIÓN GRUPO Y FINALIDAD'!L14</f>
        <v>3492649.01</v>
      </c>
      <c r="I22" s="80"/>
      <c r="J22" s="85"/>
      <c r="K22" s="86"/>
      <c r="L22" s="24"/>
      <c r="M22" s="34" t="s">
        <v>15</v>
      </c>
      <c r="N22" s="224">
        <v>63</v>
      </c>
    </row>
    <row r="23" spans="2:17" ht="23.25" customHeight="1" thickBot="1">
      <c r="B23" s="246"/>
      <c r="C23" s="23"/>
      <c r="D23" s="23"/>
      <c r="E23" s="23"/>
      <c r="F23" s="23"/>
      <c r="G23" s="87" t="s">
        <v>62</v>
      </c>
      <c r="H23" s="88">
        <f>SUM(H18:H22)</f>
        <v>219774541.63000003</v>
      </c>
      <c r="I23" s="80"/>
      <c r="J23" s="80"/>
      <c r="K23" s="89"/>
      <c r="L23" s="24"/>
      <c r="M23" s="87" t="s">
        <v>65</v>
      </c>
      <c r="N23" s="223">
        <v>4376</v>
      </c>
    </row>
    <row r="24" spans="2:17" ht="23.25" customHeight="1">
      <c r="B24" s="23"/>
      <c r="C24" s="23"/>
      <c r="D24" s="23"/>
      <c r="E24" s="23"/>
      <c r="F24" s="23"/>
      <c r="G24" s="47"/>
      <c r="H24" s="108"/>
      <c r="I24" s="24"/>
      <c r="J24" s="24"/>
      <c r="K24" s="29"/>
      <c r="L24" s="24"/>
      <c r="M24" s="24"/>
      <c r="N24" s="24"/>
    </row>
    <row r="25" spans="2:17" ht="23.25" customHeight="1" thickBot="1">
      <c r="B25" s="23"/>
      <c r="C25" s="23"/>
      <c r="D25" s="23"/>
      <c r="E25" s="23"/>
      <c r="F25" s="23"/>
      <c r="G25" s="104"/>
      <c r="H25" s="108"/>
      <c r="I25" s="24"/>
      <c r="J25" s="24"/>
      <c r="K25" s="29"/>
      <c r="L25" s="24"/>
      <c r="M25" s="24"/>
      <c r="N25" s="24"/>
    </row>
    <row r="26" spans="2:17" ht="35.25" customHeight="1" thickBot="1">
      <c r="B26" s="281" t="s">
        <v>145</v>
      </c>
      <c r="C26" s="282"/>
      <c r="D26" s="275" t="s">
        <v>3</v>
      </c>
      <c r="E26" s="276"/>
      <c r="F26" s="109" t="s">
        <v>2</v>
      </c>
      <c r="G26" s="109" t="s">
        <v>140</v>
      </c>
      <c r="H26" s="110" t="s">
        <v>5</v>
      </c>
      <c r="I26" s="24"/>
      <c r="J26" s="310" t="s">
        <v>215</v>
      </c>
      <c r="K26" s="311"/>
      <c r="L26" s="311"/>
      <c r="M26" s="312"/>
      <c r="N26" s="313"/>
    </row>
    <row r="27" spans="2:17" ht="63.75" customHeight="1">
      <c r="B27" s="283" t="s">
        <v>56</v>
      </c>
      <c r="C27" s="90" t="s">
        <v>23</v>
      </c>
      <c r="D27" s="295" t="s">
        <v>155</v>
      </c>
      <c r="E27" s="296"/>
      <c r="F27" s="185">
        <f>'PROGRAMAS PRESUPUESTARIOS '!D10</f>
        <v>227835149</v>
      </c>
      <c r="G27" s="183">
        <f>'PROGRAMAS PRESUPUESTARIOS '!E10</f>
        <v>40823902.280000001</v>
      </c>
      <c r="H27" s="184">
        <f t="shared" ref="H27:H33" si="0">+G27/F27</f>
        <v>0.17918175689388471</v>
      </c>
      <c r="I27" s="24"/>
      <c r="J27" s="317"/>
      <c r="K27" s="318"/>
      <c r="L27" s="318"/>
      <c r="M27" s="318"/>
      <c r="N27" s="319"/>
    </row>
    <row r="28" spans="2:17" ht="130.5" customHeight="1">
      <c r="B28" s="284"/>
      <c r="C28" s="91" t="s">
        <v>24</v>
      </c>
      <c r="D28" s="277" t="s">
        <v>139</v>
      </c>
      <c r="E28" s="278"/>
      <c r="F28" s="185">
        <f>'PROGRAMAS PRESUPUESTARIOS '!D11</f>
        <v>842346536</v>
      </c>
      <c r="G28" s="185">
        <f>'PROGRAMAS PRESUPUESTARIOS '!E11</f>
        <v>63837587.740000002</v>
      </c>
      <c r="H28" s="186">
        <f t="shared" si="0"/>
        <v>7.5785422046301384E-2</v>
      </c>
      <c r="I28" s="24"/>
      <c r="J28" s="314"/>
      <c r="K28" s="315"/>
      <c r="L28" s="315"/>
      <c r="M28" s="315"/>
      <c r="N28" s="316"/>
    </row>
    <row r="29" spans="2:17" ht="139.5" customHeight="1">
      <c r="B29" s="284"/>
      <c r="C29" s="91" t="s">
        <v>25</v>
      </c>
      <c r="D29" s="277" t="s">
        <v>149</v>
      </c>
      <c r="E29" s="278"/>
      <c r="F29" s="185">
        <f>'PROGRAMAS PRESUPUESTARIOS '!D12</f>
        <v>122356974</v>
      </c>
      <c r="G29" s="185">
        <f>'PROGRAMAS PRESUPUESTARIOS '!E12</f>
        <v>14648711.17</v>
      </c>
      <c r="H29" s="186">
        <f t="shared" si="0"/>
        <v>0.11972109713991456</v>
      </c>
      <c r="I29" s="24"/>
      <c r="J29" s="250"/>
      <c r="K29" s="251"/>
      <c r="L29" s="251"/>
      <c r="M29" s="251"/>
      <c r="N29" s="252"/>
    </row>
    <row r="30" spans="2:17" ht="146.25" customHeight="1">
      <c r="B30" s="284"/>
      <c r="C30" s="91" t="s">
        <v>26</v>
      </c>
      <c r="D30" s="277" t="s">
        <v>154</v>
      </c>
      <c r="E30" s="278"/>
      <c r="F30" s="185">
        <f>'PROGRAMAS PRESUPUESTARIOS '!D13</f>
        <v>631606721</v>
      </c>
      <c r="G30" s="185">
        <f>'PROGRAMAS PRESUPUESTARIOS '!E13</f>
        <v>42253956.859999999</v>
      </c>
      <c r="H30" s="186">
        <f t="shared" si="0"/>
        <v>6.6899156476835531E-2</v>
      </c>
      <c r="I30" s="24"/>
      <c r="J30" s="250"/>
      <c r="K30" s="251"/>
      <c r="L30" s="251"/>
      <c r="M30" s="251"/>
      <c r="N30" s="252"/>
    </row>
    <row r="31" spans="2:17" ht="109.5" customHeight="1">
      <c r="B31" s="284"/>
      <c r="C31" s="91" t="s">
        <v>43</v>
      </c>
      <c r="D31" s="279" t="s">
        <v>61</v>
      </c>
      <c r="E31" s="280"/>
      <c r="F31" s="185">
        <f>'PROGRAMAS PRESUPUESTARIOS '!D14</f>
        <v>14419000</v>
      </c>
      <c r="G31" s="185">
        <f>'PROGRAMAS PRESUPUESTARIOS '!E14</f>
        <v>2347695.5499999998</v>
      </c>
      <c r="H31" s="186">
        <f t="shared" si="0"/>
        <v>0.16281958180178929</v>
      </c>
      <c r="I31" s="24"/>
      <c r="J31" s="250"/>
      <c r="K31" s="251"/>
      <c r="L31" s="251"/>
      <c r="M31" s="251"/>
      <c r="N31" s="252"/>
    </row>
    <row r="32" spans="2:17" ht="119.25" customHeight="1" thickBot="1">
      <c r="B32" s="285"/>
      <c r="C32" s="92" t="s">
        <v>44</v>
      </c>
      <c r="D32" s="293" t="s">
        <v>156</v>
      </c>
      <c r="E32" s="294"/>
      <c r="F32" s="187">
        <f>'PROGRAMAS PRESUPUESTARIOS '!D15</f>
        <v>292204820</v>
      </c>
      <c r="G32" s="187">
        <f>'PROGRAMAS PRESUPUESTARIOS '!E15</f>
        <v>55862688.030000001</v>
      </c>
      <c r="H32" s="188">
        <f t="shared" si="0"/>
        <v>0.19117647693148937</v>
      </c>
      <c r="I32" s="24"/>
      <c r="J32" s="253"/>
      <c r="K32" s="254"/>
      <c r="L32" s="254"/>
      <c r="M32" s="254"/>
      <c r="N32" s="255"/>
    </row>
    <row r="33" spans="2:10" s="4" customFormat="1" ht="18.75" thickBot="1">
      <c r="B33" s="256" t="s">
        <v>41</v>
      </c>
      <c r="C33" s="257"/>
      <c r="D33" s="257"/>
      <c r="E33" s="257"/>
      <c r="F33" s="105">
        <f>SUM(F27:F32)</f>
        <v>2130769200</v>
      </c>
      <c r="G33" s="106">
        <f>SUM(G27:G32)</f>
        <v>219774541.63000003</v>
      </c>
      <c r="H33" s="107">
        <f t="shared" si="0"/>
        <v>0.10314328817499334</v>
      </c>
      <c r="J33" s="8"/>
    </row>
    <row r="34" spans="2:10">
      <c r="G34" s="21"/>
    </row>
    <row r="37" spans="2:10">
      <c r="E37" s="48"/>
    </row>
    <row r="38" spans="2:10">
      <c r="F38" s="48"/>
    </row>
    <row r="57" spans="5:5">
      <c r="E57"/>
    </row>
  </sheetData>
  <mergeCells count="51">
    <mergeCell ref="Q12:Q15"/>
    <mergeCell ref="R12:R15"/>
    <mergeCell ref="J29:N29"/>
    <mergeCell ref="J30:N30"/>
    <mergeCell ref="J26:N26"/>
    <mergeCell ref="J28:N28"/>
    <mergeCell ref="J27:N27"/>
    <mergeCell ref="N8:N11"/>
    <mergeCell ref="M8:M11"/>
    <mergeCell ref="N12:N15"/>
    <mergeCell ref="M12:M15"/>
    <mergeCell ref="N16:N17"/>
    <mergeCell ref="M16:M17"/>
    <mergeCell ref="B2:N2"/>
    <mergeCell ref="B3:N3"/>
    <mergeCell ref="B4:N4"/>
    <mergeCell ref="J7:K7"/>
    <mergeCell ref="M7:N7"/>
    <mergeCell ref="E7:F7"/>
    <mergeCell ref="B7:C7"/>
    <mergeCell ref="G7:H7"/>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Z42"/>
  <sheetViews>
    <sheetView topLeftCell="J28" zoomScaleNormal="100" workbookViewId="0">
      <selection activeCell="G17" sqref="G17"/>
    </sheetView>
  </sheetViews>
  <sheetFormatPr baseColWidth="10" defaultRowHeight="15"/>
  <cols>
    <col min="2" max="2" width="9.140625" customWidth="1"/>
    <col min="3" max="3" width="32.7109375" customWidth="1"/>
    <col min="4" max="4" width="29.28515625" customWidth="1"/>
    <col min="5" max="5" width="21.85546875" bestFit="1" customWidth="1"/>
    <col min="6" max="6" width="13.7109375" customWidth="1"/>
    <col min="17" max="17" width="34.7109375" bestFit="1" customWidth="1"/>
    <col min="18" max="18" width="40.7109375" bestFit="1" customWidth="1"/>
    <col min="19" max="19" width="34.7109375" bestFit="1" customWidth="1"/>
    <col min="20" max="20" width="11.28515625" bestFit="1" customWidth="1"/>
    <col min="26" max="26" width="24.28515625" customWidth="1"/>
  </cols>
  <sheetData>
    <row r="2" spans="2:26" ht="21">
      <c r="B2" s="322" t="s">
        <v>92</v>
      </c>
      <c r="C2" s="322"/>
      <c r="D2" s="322"/>
      <c r="E2" s="322"/>
      <c r="F2" s="322"/>
      <c r="H2" s="320" t="s">
        <v>98</v>
      </c>
      <c r="I2" s="320"/>
      <c r="J2" s="320"/>
      <c r="K2" s="320"/>
      <c r="L2" s="320"/>
      <c r="M2" s="320"/>
      <c r="N2" s="320"/>
      <c r="O2" s="320"/>
      <c r="P2" s="133"/>
    </row>
    <row r="3" spans="2:26" ht="18.75">
      <c r="B3" s="322" t="s">
        <v>200</v>
      </c>
      <c r="C3" s="322"/>
      <c r="D3" s="322"/>
      <c r="E3" s="322"/>
      <c r="F3" s="322"/>
    </row>
    <row r="4" spans="2:26" ht="18.75">
      <c r="B4" s="323" t="s">
        <v>93</v>
      </c>
      <c r="C4" s="323"/>
      <c r="D4" s="323"/>
      <c r="E4" s="323"/>
      <c r="F4" s="323"/>
      <c r="S4" s="44"/>
    </row>
    <row r="5" spans="2:26" ht="15.75" thickBot="1"/>
    <row r="6" spans="2:26" ht="18.75">
      <c r="B6" s="35"/>
      <c r="C6" s="36"/>
      <c r="D6" s="36"/>
      <c r="E6" s="36"/>
      <c r="F6" s="37"/>
      <c r="Q6" s="327" t="s">
        <v>202</v>
      </c>
      <c r="R6" s="327"/>
      <c r="S6" s="327"/>
      <c r="T6" s="327"/>
    </row>
    <row r="7" spans="2:26" ht="21.75" thickBot="1">
      <c r="B7" s="38"/>
      <c r="C7" s="1"/>
      <c r="D7" s="1"/>
      <c r="E7" s="1"/>
      <c r="F7" s="39"/>
      <c r="Q7" s="331" t="s">
        <v>84</v>
      </c>
      <c r="R7" s="331"/>
      <c r="S7" s="331"/>
      <c r="T7" s="331"/>
    </row>
    <row r="8" spans="2:26" ht="19.5" thickBot="1">
      <c r="B8" s="38"/>
      <c r="C8" s="324" t="s">
        <v>201</v>
      </c>
      <c r="D8" s="324"/>
      <c r="E8" s="324"/>
      <c r="F8" s="39"/>
      <c r="I8" s="325"/>
      <c r="J8" s="325"/>
      <c r="K8" s="325"/>
      <c r="L8" s="325"/>
      <c r="M8" s="325"/>
      <c r="N8" s="325"/>
      <c r="O8" s="325"/>
      <c r="P8" s="325"/>
      <c r="Q8" s="194" t="s">
        <v>142</v>
      </c>
      <c r="R8" s="194" t="s">
        <v>143</v>
      </c>
      <c r="S8" s="194" t="s">
        <v>157</v>
      </c>
      <c r="T8" s="194" t="s">
        <v>144</v>
      </c>
    </row>
    <row r="9" spans="2:26" ht="36">
      <c r="B9" s="38"/>
      <c r="C9" s="207" t="s">
        <v>60</v>
      </c>
      <c r="D9" s="207" t="s">
        <v>59</v>
      </c>
      <c r="E9" s="208" t="s">
        <v>58</v>
      </c>
      <c r="F9" s="39"/>
      <c r="I9" s="327"/>
      <c r="J9" s="327"/>
      <c r="K9" s="327"/>
      <c r="L9" s="327"/>
      <c r="M9" s="327"/>
      <c r="N9" s="327"/>
      <c r="O9" s="327"/>
      <c r="P9" s="327"/>
      <c r="Q9" s="227">
        <f>+C10/1000000</f>
        <v>2130.7692000000002</v>
      </c>
      <c r="R9" s="227">
        <f>+D10/1000000</f>
        <v>219.77454162999999</v>
      </c>
      <c r="S9" s="195">
        <f>1910994658.37/1000000</f>
        <v>1910.9946583699998</v>
      </c>
      <c r="T9" s="196">
        <v>10.31</v>
      </c>
      <c r="Z9" s="44"/>
    </row>
    <row r="10" spans="2:26" ht="27" customHeight="1">
      <c r="B10" s="38"/>
      <c r="C10" s="200">
        <v>2130769200</v>
      </c>
      <c r="D10" s="200">
        <v>219774541.63</v>
      </c>
      <c r="E10" s="209">
        <v>0.1031</v>
      </c>
      <c r="F10" s="39"/>
    </row>
    <row r="11" spans="2:26">
      <c r="B11" s="38"/>
      <c r="C11" s="40"/>
      <c r="D11" s="40"/>
      <c r="E11" s="40"/>
      <c r="F11" s="39"/>
      <c r="S11" s="213"/>
    </row>
    <row r="12" spans="2:26">
      <c r="B12" s="38"/>
      <c r="C12" s="40"/>
      <c r="D12" s="40"/>
      <c r="E12" s="40"/>
      <c r="F12" s="39"/>
    </row>
    <row r="13" spans="2:26">
      <c r="B13" s="38"/>
      <c r="C13" s="40"/>
      <c r="D13" s="40"/>
      <c r="E13" s="40"/>
      <c r="F13" s="39"/>
    </row>
    <row r="14" spans="2:26">
      <c r="B14" s="38"/>
      <c r="C14" s="40"/>
      <c r="D14" s="40"/>
      <c r="E14" s="40"/>
      <c r="F14" s="39"/>
    </row>
    <row r="15" spans="2:26">
      <c r="B15" s="38"/>
      <c r="C15" s="40"/>
      <c r="D15" s="40"/>
      <c r="E15" s="40"/>
      <c r="F15" s="39"/>
    </row>
    <row r="16" spans="2:26">
      <c r="B16" s="38"/>
      <c r="C16" s="40"/>
      <c r="D16" s="40"/>
      <c r="E16" s="40"/>
      <c r="F16" s="39"/>
    </row>
    <row r="17" spans="2:6">
      <c r="B17" s="38"/>
      <c r="C17" s="40"/>
      <c r="D17" s="40"/>
      <c r="E17" s="40"/>
      <c r="F17" s="39"/>
    </row>
    <row r="18" spans="2:6">
      <c r="B18" s="38"/>
      <c r="C18" s="40"/>
      <c r="D18" s="40"/>
      <c r="E18" s="40"/>
      <c r="F18" s="39"/>
    </row>
    <row r="19" spans="2:6">
      <c r="B19" s="38"/>
      <c r="C19" s="40"/>
      <c r="D19" s="40"/>
      <c r="E19" s="40"/>
      <c r="F19" s="39"/>
    </row>
    <row r="20" spans="2:6">
      <c r="B20" s="38"/>
      <c r="C20" s="40"/>
      <c r="D20" s="40"/>
      <c r="E20" s="40"/>
      <c r="F20" s="39"/>
    </row>
    <row r="21" spans="2:6">
      <c r="B21" s="38"/>
      <c r="C21" s="40"/>
      <c r="D21" s="40"/>
      <c r="E21" s="40"/>
      <c r="F21" s="39"/>
    </row>
    <row r="22" spans="2:6">
      <c r="B22" s="38"/>
      <c r="C22" s="40"/>
      <c r="D22" s="40"/>
      <c r="E22" s="40"/>
      <c r="F22" s="39"/>
    </row>
    <row r="23" spans="2:6">
      <c r="B23" s="38"/>
      <c r="C23" s="40"/>
      <c r="D23" s="40"/>
      <c r="E23" s="40"/>
      <c r="F23" s="39"/>
    </row>
    <row r="24" spans="2:6">
      <c r="B24" s="38"/>
      <c r="C24" s="40"/>
      <c r="D24" s="40"/>
      <c r="E24" s="40"/>
      <c r="F24" s="39"/>
    </row>
    <row r="25" spans="2:6">
      <c r="B25" s="38"/>
      <c r="C25" s="40"/>
      <c r="D25" s="40"/>
      <c r="E25" s="40"/>
      <c r="F25" s="39"/>
    </row>
    <row r="26" spans="2:6">
      <c r="B26" s="38"/>
      <c r="C26" s="40"/>
      <c r="D26" s="40"/>
      <c r="E26" s="40"/>
      <c r="F26" s="39"/>
    </row>
    <row r="27" spans="2:6">
      <c r="B27" s="38"/>
      <c r="C27" s="40"/>
      <c r="D27" s="40"/>
      <c r="E27" s="40"/>
      <c r="F27" s="39"/>
    </row>
    <row r="28" spans="2:6">
      <c r="B28" s="38"/>
      <c r="C28" s="40"/>
      <c r="D28" s="40"/>
      <c r="E28" s="40"/>
      <c r="F28" s="39"/>
    </row>
    <row r="29" spans="2:6">
      <c r="B29" s="38"/>
      <c r="C29" s="40"/>
      <c r="D29" s="40"/>
      <c r="E29" s="40"/>
      <c r="F29" s="39"/>
    </row>
    <row r="30" spans="2:6">
      <c r="B30" s="38"/>
      <c r="C30" s="40"/>
      <c r="D30" s="40"/>
      <c r="E30" s="40"/>
      <c r="F30" s="39"/>
    </row>
    <row r="31" spans="2:6">
      <c r="B31" s="38"/>
      <c r="C31" s="40"/>
      <c r="D31" s="40"/>
      <c r="E31" s="40"/>
      <c r="F31" s="39"/>
    </row>
    <row r="32" spans="2:6" ht="15.75" thickBot="1">
      <c r="B32" s="41"/>
      <c r="C32" s="42"/>
      <c r="D32" s="42"/>
      <c r="E32" s="42"/>
      <c r="F32" s="43"/>
    </row>
    <row r="33" spans="2:21">
      <c r="B33" s="321" t="s">
        <v>158</v>
      </c>
      <c r="C33" s="321"/>
      <c r="D33" s="321"/>
      <c r="E33" s="321"/>
      <c r="F33" s="321"/>
    </row>
    <row r="34" spans="2:21" ht="24" thickBot="1">
      <c r="B34" s="338" t="s">
        <v>99</v>
      </c>
      <c r="C34" s="338"/>
    </row>
    <row r="35" spans="2:21" ht="139.5" customHeight="1" thickBot="1">
      <c r="B35" s="332" t="s">
        <v>153</v>
      </c>
      <c r="C35" s="333"/>
      <c r="D35" s="333"/>
      <c r="E35" s="333"/>
      <c r="F35" s="334"/>
      <c r="J35" s="56"/>
      <c r="K35" s="56"/>
      <c r="L35" s="56"/>
      <c r="M35" s="56"/>
      <c r="N35" s="56"/>
      <c r="O35" s="56"/>
      <c r="P35" s="56"/>
      <c r="Q35" s="326" t="s">
        <v>158</v>
      </c>
      <c r="R35" s="326"/>
      <c r="S35" s="326"/>
      <c r="T35" s="326"/>
      <c r="U35" s="326"/>
    </row>
    <row r="36" spans="2:21" ht="39" customHeight="1" thickBot="1">
      <c r="B36" s="56"/>
      <c r="C36" s="56"/>
      <c r="D36" s="56"/>
      <c r="E36" s="56"/>
      <c r="F36" s="56"/>
      <c r="H36" s="339" t="s">
        <v>184</v>
      </c>
      <c r="I36" s="339"/>
      <c r="J36" s="339"/>
      <c r="K36" s="339"/>
      <c r="L36" s="339"/>
      <c r="M36" s="212"/>
      <c r="N36" s="212"/>
      <c r="O36" s="212"/>
      <c r="P36" s="56"/>
    </row>
    <row r="37" spans="2:21" ht="92.25" customHeight="1" thickBot="1">
      <c r="B37" s="335" t="s">
        <v>165</v>
      </c>
      <c r="C37" s="336"/>
      <c r="D37" s="336"/>
      <c r="E37" s="336"/>
      <c r="F37" s="337"/>
    </row>
    <row r="38" spans="2:21" ht="18">
      <c r="B38" s="55"/>
    </row>
    <row r="39" spans="2:21" ht="18.75" thickBot="1">
      <c r="B39" s="54"/>
    </row>
    <row r="40" spans="2:21" ht="141.75" customHeight="1" thickBot="1">
      <c r="B40" s="328" t="s">
        <v>172</v>
      </c>
      <c r="C40" s="329"/>
      <c r="D40" s="329"/>
      <c r="E40" s="329"/>
      <c r="F40" s="330"/>
    </row>
    <row r="42" spans="2:21">
      <c r="B42" s="140"/>
    </row>
  </sheetData>
  <sheetProtection formatCells="0" formatColumns="0" formatRows="0" insertColumns="0" insertRows="0" insertHyperlinks="0" deleteColumns="0" deleteRows="0" selectLockedCells="1" sort="0" autoFilter="0" pivotTables="0"/>
  <mergeCells count="16">
    <mergeCell ref="Q35:U35"/>
    <mergeCell ref="Q6:T6"/>
    <mergeCell ref="I9:P9"/>
    <mergeCell ref="B40:F40"/>
    <mergeCell ref="Q7:T7"/>
    <mergeCell ref="B35:F35"/>
    <mergeCell ref="B37:F37"/>
    <mergeCell ref="B34:C34"/>
    <mergeCell ref="H36:L36"/>
    <mergeCell ref="H2:O2"/>
    <mergeCell ref="B33:F33"/>
    <mergeCell ref="B2:F2"/>
    <mergeCell ref="B3:F3"/>
    <mergeCell ref="B4:F4"/>
    <mergeCell ref="C8:E8"/>
    <mergeCell ref="I8:P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B3:Q92"/>
  <sheetViews>
    <sheetView topLeftCell="E61" zoomScale="71" zoomScaleNormal="71" workbookViewId="0">
      <selection activeCell="K9" sqref="K9:L9"/>
    </sheetView>
  </sheetViews>
  <sheetFormatPr baseColWidth="10" defaultRowHeight="15"/>
  <cols>
    <col min="3" max="3" width="30.85546875" customWidth="1"/>
    <col min="4" max="4" width="64.57031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5" max="15" width="19.42578125" bestFit="1" customWidth="1"/>
    <col min="17" max="17" width="20" customWidth="1"/>
  </cols>
  <sheetData>
    <row r="3" spans="3:15" ht="21" customHeight="1">
      <c r="C3" s="340" t="s">
        <v>191</v>
      </c>
      <c r="D3" s="340"/>
      <c r="E3" s="340"/>
      <c r="F3" s="340"/>
      <c r="G3" s="340"/>
      <c r="H3" s="340"/>
      <c r="I3" s="340"/>
      <c r="J3" s="340"/>
      <c r="K3" s="340"/>
      <c r="L3" s="340"/>
    </row>
    <row r="4" spans="3:15" ht="42" customHeight="1">
      <c r="C4" s="340"/>
      <c r="D4" s="340"/>
      <c r="E4" s="340"/>
      <c r="F4" s="340"/>
      <c r="G4" s="340"/>
      <c r="H4" s="340"/>
      <c r="I4" s="340"/>
      <c r="J4" s="340"/>
      <c r="K4" s="340"/>
      <c r="L4" s="340"/>
    </row>
    <row r="8" spans="3:15" ht="19.5" thickBot="1">
      <c r="C8" s="359"/>
      <c r="D8" s="359"/>
    </row>
    <row r="9" spans="3:15" ht="73.5" customHeight="1" thickBot="1">
      <c r="C9" s="363" t="s">
        <v>204</v>
      </c>
      <c r="D9" s="364"/>
      <c r="K9" s="365" t="s">
        <v>205</v>
      </c>
      <c r="L9" s="366"/>
    </row>
    <row r="10" spans="3:15" ht="43.5" customHeight="1" thickBot="1">
      <c r="C10" s="197" t="s">
        <v>46</v>
      </c>
      <c r="D10" s="199">
        <v>126992939.8</v>
      </c>
      <c r="I10" s="134"/>
      <c r="K10" s="58" t="s">
        <v>27</v>
      </c>
      <c r="L10" s="210">
        <v>9810821.4900000002</v>
      </c>
    </row>
    <row r="11" spans="3:15" ht="36.75" thickBot="1">
      <c r="C11" s="197" t="s">
        <v>100</v>
      </c>
      <c r="D11" s="199">
        <v>9531327.0600000005</v>
      </c>
      <c r="I11" s="134"/>
      <c r="K11" s="59" t="s">
        <v>28</v>
      </c>
      <c r="L11" s="210">
        <v>195884108.02000001</v>
      </c>
    </row>
    <row r="12" spans="3:15" ht="36.75" thickBot="1">
      <c r="C12" s="197" t="s">
        <v>47</v>
      </c>
      <c r="D12" s="199">
        <v>3525108.5</v>
      </c>
      <c r="I12" s="134"/>
      <c r="K12" s="58" t="s">
        <v>29</v>
      </c>
      <c r="L12" s="210">
        <v>2347695.5499999998</v>
      </c>
      <c r="N12" s="233"/>
      <c r="O12" s="234"/>
    </row>
    <row r="13" spans="3:15" ht="54.75" thickBot="1">
      <c r="C13" s="197" t="s">
        <v>48</v>
      </c>
      <c r="D13" s="199">
        <v>32250</v>
      </c>
      <c r="I13" s="134"/>
      <c r="K13" s="58" t="s">
        <v>30</v>
      </c>
      <c r="L13" s="210">
        <v>8239267.5599999996</v>
      </c>
    </row>
    <row r="14" spans="3:15" ht="54.75" thickBot="1">
      <c r="C14" s="197" t="s">
        <v>49</v>
      </c>
      <c r="D14" s="199">
        <v>46955836.960000001</v>
      </c>
      <c r="I14" s="134"/>
      <c r="K14" s="58" t="s">
        <v>31</v>
      </c>
      <c r="L14" s="210">
        <v>3492649.01</v>
      </c>
    </row>
    <row r="15" spans="3:15" ht="54.75" thickBot="1">
      <c r="C15" s="197" t="s">
        <v>50</v>
      </c>
      <c r="D15" s="199">
        <v>9366803</v>
      </c>
      <c r="I15" s="134"/>
      <c r="K15" s="60" t="s">
        <v>41</v>
      </c>
      <c r="L15" s="189">
        <f>SUM(L10:L14)</f>
        <v>219774541.63000003</v>
      </c>
    </row>
    <row r="16" spans="3:15" ht="36">
      <c r="C16" s="197" t="s">
        <v>51</v>
      </c>
      <c r="D16" s="199">
        <v>0</v>
      </c>
      <c r="I16" s="134"/>
      <c r="K16" s="321" t="s">
        <v>158</v>
      </c>
      <c r="L16" s="321"/>
    </row>
    <row r="17" spans="3:12" ht="36">
      <c r="C17" s="197" t="s">
        <v>52</v>
      </c>
      <c r="D17" s="199">
        <v>23370276.309999999</v>
      </c>
      <c r="I17" s="134"/>
    </row>
    <row r="18" spans="3:12" ht="21">
      <c r="C18" s="198" t="s">
        <v>41</v>
      </c>
      <c r="D18" s="232">
        <f>SUM(D10:D17)</f>
        <v>219774541.63</v>
      </c>
    </row>
    <row r="19" spans="3:12" ht="15.75">
      <c r="C19" s="360" t="s">
        <v>158</v>
      </c>
      <c r="D19" s="360"/>
      <c r="E19" s="135"/>
      <c r="F19" s="135"/>
      <c r="I19" s="66"/>
      <c r="J19" s="67"/>
      <c r="K19" s="67"/>
    </row>
    <row r="20" spans="3:12" ht="34.5" customHeight="1"/>
    <row r="21" spans="3:12" ht="57" customHeight="1" thickBot="1">
      <c r="C21" s="354" t="s">
        <v>55</v>
      </c>
      <c r="D21" s="354"/>
      <c r="K21" s="367" t="s">
        <v>216</v>
      </c>
      <c r="L21" s="368"/>
    </row>
    <row r="22" spans="3:12" ht="45.75" customHeight="1" thickBot="1">
      <c r="C22" s="355" t="s">
        <v>203</v>
      </c>
      <c r="D22" s="355"/>
      <c r="G22" s="44"/>
      <c r="K22" s="58" t="s">
        <v>27</v>
      </c>
      <c r="L22" s="190">
        <f>+L10/1000000</f>
        <v>9.8108214900000004</v>
      </c>
    </row>
    <row r="23" spans="3:12" ht="21" thickBot="1">
      <c r="C23" s="327" t="s">
        <v>159</v>
      </c>
      <c r="D23" s="327"/>
      <c r="G23" s="44"/>
      <c r="K23" s="59" t="s">
        <v>28</v>
      </c>
      <c r="L23" s="190">
        <f t="shared" ref="L23:L26" si="0">+L11/1000000</f>
        <v>195.88410802000001</v>
      </c>
    </row>
    <row r="24" spans="3:12" ht="21" thickBot="1">
      <c r="C24" s="358" t="s">
        <v>66</v>
      </c>
      <c r="D24" s="358"/>
      <c r="K24" s="58" t="s">
        <v>29</v>
      </c>
      <c r="L24" s="190">
        <f t="shared" si="0"/>
        <v>2.3476955499999996</v>
      </c>
    </row>
    <row r="25" spans="3:12" ht="41.25" customHeight="1" thickBot="1">
      <c r="C25" s="356" t="s">
        <v>11</v>
      </c>
      <c r="D25" s="357"/>
      <c r="K25" s="58" t="s">
        <v>30</v>
      </c>
      <c r="L25" s="190">
        <f t="shared" si="0"/>
        <v>8.23926756</v>
      </c>
    </row>
    <row r="26" spans="3:12" ht="70.5" thickBot="1">
      <c r="C26" s="228" t="s">
        <v>46</v>
      </c>
      <c r="D26" s="229">
        <f t="shared" ref="D26:D33" si="1">+D10/1000000</f>
        <v>126.9929398</v>
      </c>
      <c r="K26" s="58" t="s">
        <v>31</v>
      </c>
      <c r="L26" s="190">
        <f t="shared" si="0"/>
        <v>3.4926490099999996</v>
      </c>
    </row>
    <row r="27" spans="3:12" ht="70.5" thickBot="1">
      <c r="C27" s="228" t="s">
        <v>197</v>
      </c>
      <c r="D27" s="229">
        <f t="shared" si="1"/>
        <v>9.5313270600000006</v>
      </c>
      <c r="K27" s="60" t="s">
        <v>41</v>
      </c>
      <c r="L27" s="191">
        <f>SUM(L22:L26)</f>
        <v>219.77454163000002</v>
      </c>
    </row>
    <row r="28" spans="3:12" ht="69.75">
      <c r="C28" s="228" t="s">
        <v>47</v>
      </c>
      <c r="D28" s="229">
        <f t="shared" si="1"/>
        <v>3.5251085</v>
      </c>
      <c r="K28" s="360" t="s">
        <v>158</v>
      </c>
      <c r="L28" s="360"/>
    </row>
    <row r="29" spans="3:12" ht="93">
      <c r="C29" s="228" t="s">
        <v>48</v>
      </c>
      <c r="D29" s="229">
        <f t="shared" si="1"/>
        <v>3.2250000000000001E-2</v>
      </c>
    </row>
    <row r="30" spans="3:12" ht="69.75">
      <c r="C30" s="228" t="s">
        <v>49</v>
      </c>
      <c r="D30" s="229">
        <f t="shared" si="1"/>
        <v>46.955836959999999</v>
      </c>
    </row>
    <row r="31" spans="3:12" ht="69.75">
      <c r="C31" s="228" t="s">
        <v>50</v>
      </c>
      <c r="D31" s="229">
        <f t="shared" si="1"/>
        <v>9.3668030000000009</v>
      </c>
    </row>
    <row r="32" spans="3:12" ht="69.75">
      <c r="C32" s="228" t="s">
        <v>51</v>
      </c>
      <c r="D32" s="229">
        <f t="shared" si="1"/>
        <v>0</v>
      </c>
    </row>
    <row r="33" spans="3:4" ht="69.75">
      <c r="C33" s="228" t="s">
        <v>52</v>
      </c>
      <c r="D33" s="229">
        <f t="shared" si="1"/>
        <v>23.370276309999998</v>
      </c>
    </row>
    <row r="34" spans="3:4" ht="23.25">
      <c r="C34" s="230" t="s">
        <v>41</v>
      </c>
      <c r="D34" s="231">
        <f>SUM(D26:D33)</f>
        <v>219.77454163000002</v>
      </c>
    </row>
    <row r="35" spans="3:4" ht="15.75">
      <c r="C35" s="339" t="s">
        <v>168</v>
      </c>
      <c r="D35" s="339"/>
    </row>
    <row r="55" spans="10:11">
      <c r="J55" s="360" t="s">
        <v>158</v>
      </c>
      <c r="K55" s="360"/>
    </row>
    <row r="65" spans="2:14" ht="21" customHeight="1">
      <c r="C65" s="339" t="s">
        <v>168</v>
      </c>
      <c r="D65" s="339"/>
    </row>
    <row r="69" spans="2:14" ht="18.75" thickBot="1">
      <c r="B69" s="57" t="s">
        <v>99</v>
      </c>
    </row>
    <row r="70" spans="2:14" ht="15" customHeight="1">
      <c r="B70" s="344" t="s">
        <v>173</v>
      </c>
      <c r="C70" s="345"/>
      <c r="D70" s="345"/>
      <c r="E70" s="345"/>
      <c r="F70" s="345"/>
      <c r="G70" s="346"/>
      <c r="H70" s="50"/>
      <c r="J70" s="347" t="s">
        <v>194</v>
      </c>
      <c r="K70" s="348"/>
      <c r="L70" s="348"/>
      <c r="M70" s="348"/>
      <c r="N70" s="93"/>
    </row>
    <row r="71" spans="2:14" ht="15" customHeight="1">
      <c r="B71" s="347"/>
      <c r="C71" s="348"/>
      <c r="D71" s="348"/>
      <c r="E71" s="348"/>
      <c r="F71" s="348"/>
      <c r="G71" s="349"/>
      <c r="J71" s="347"/>
      <c r="K71" s="348"/>
      <c r="L71" s="348"/>
      <c r="M71" s="348"/>
      <c r="N71" s="93"/>
    </row>
    <row r="72" spans="2:14" ht="15" customHeight="1">
      <c r="B72" s="347"/>
      <c r="C72" s="348"/>
      <c r="D72" s="348"/>
      <c r="E72" s="348"/>
      <c r="F72" s="348"/>
      <c r="G72" s="349"/>
      <c r="J72" s="347"/>
      <c r="K72" s="348"/>
      <c r="L72" s="348"/>
      <c r="M72" s="348"/>
      <c r="N72" s="93"/>
    </row>
    <row r="73" spans="2:14" ht="15" customHeight="1">
      <c r="B73" s="347"/>
      <c r="C73" s="348"/>
      <c r="D73" s="348"/>
      <c r="E73" s="348"/>
      <c r="F73" s="348"/>
      <c r="G73" s="349"/>
      <c r="J73" s="347"/>
      <c r="K73" s="348"/>
      <c r="L73" s="348"/>
      <c r="M73" s="348"/>
      <c r="N73" s="93"/>
    </row>
    <row r="74" spans="2:14" ht="81" customHeight="1" thickBot="1">
      <c r="B74" s="350"/>
      <c r="C74" s="351"/>
      <c r="D74" s="351"/>
      <c r="E74" s="351"/>
      <c r="F74" s="351"/>
      <c r="G74" s="352"/>
      <c r="J74" s="347"/>
      <c r="K74" s="348"/>
      <c r="L74" s="348"/>
      <c r="M74" s="348"/>
      <c r="N74" s="93"/>
    </row>
    <row r="75" spans="2:14" ht="15.75">
      <c r="B75" s="49"/>
      <c r="C75" s="49"/>
      <c r="D75" s="49"/>
      <c r="E75" s="49"/>
      <c r="F75" s="49"/>
      <c r="G75" s="49"/>
    </row>
    <row r="76" spans="2:14" ht="15.75">
      <c r="B76" s="49"/>
      <c r="C76" s="49"/>
      <c r="D76" s="49"/>
      <c r="E76" s="49"/>
      <c r="F76" s="49"/>
      <c r="G76" s="49"/>
    </row>
    <row r="77" spans="2:14" ht="15.75">
      <c r="B77" s="49"/>
      <c r="C77" s="49"/>
      <c r="D77" s="49"/>
      <c r="E77" s="49"/>
      <c r="F77" s="49"/>
      <c r="G77" s="49"/>
    </row>
    <row r="78" spans="2:14" ht="15.75">
      <c r="B78" s="49"/>
      <c r="C78" s="49"/>
      <c r="D78" s="49"/>
      <c r="E78" s="49"/>
      <c r="F78" s="49"/>
      <c r="G78" s="49"/>
    </row>
    <row r="79" spans="2:14" ht="23.25">
      <c r="B79" s="353" t="s">
        <v>101</v>
      </c>
      <c r="C79" s="353"/>
      <c r="D79" s="353"/>
      <c r="E79" s="353"/>
      <c r="F79" s="353"/>
      <c r="G79" s="353"/>
      <c r="J79" s="361" t="s">
        <v>150</v>
      </c>
      <c r="K79" s="361"/>
      <c r="L79" s="361"/>
      <c r="M79" s="361"/>
    </row>
    <row r="80" spans="2:14" ht="54.75" customHeight="1" thickBot="1">
      <c r="B80" s="49"/>
      <c r="C80" s="49"/>
      <c r="D80" s="49"/>
      <c r="E80" s="49"/>
      <c r="F80" s="49"/>
      <c r="G80" s="49"/>
      <c r="J80" s="94" t="s">
        <v>114</v>
      </c>
      <c r="K80" s="94" t="s">
        <v>151</v>
      </c>
      <c r="L80" s="362" t="s">
        <v>126</v>
      </c>
      <c r="M80" s="362"/>
      <c r="N80" s="100"/>
    </row>
    <row r="81" spans="2:17" ht="58.5" customHeight="1" thickBot="1">
      <c r="B81" s="341" t="s">
        <v>185</v>
      </c>
      <c r="C81" s="342"/>
      <c r="D81" s="342"/>
      <c r="E81" s="342"/>
      <c r="F81" s="342"/>
      <c r="G81" s="343"/>
      <c r="J81" s="95" t="s">
        <v>117</v>
      </c>
      <c r="K81" s="99" t="s">
        <v>118</v>
      </c>
      <c r="L81" s="375" t="s">
        <v>179</v>
      </c>
      <c r="M81" s="375"/>
    </row>
    <row r="82" spans="2:17" ht="234.75" thickBot="1">
      <c r="B82" s="341" t="s">
        <v>186</v>
      </c>
      <c r="C82" s="342"/>
      <c r="D82" s="342"/>
      <c r="E82" s="342"/>
      <c r="F82" s="342"/>
      <c r="G82" s="343"/>
      <c r="J82" s="96" t="s">
        <v>119</v>
      </c>
      <c r="K82" s="97" t="s">
        <v>174</v>
      </c>
      <c r="L82" s="376" t="s">
        <v>166</v>
      </c>
      <c r="M82" s="376"/>
    </row>
    <row r="83" spans="2:17" ht="54.75" thickBot="1">
      <c r="B83" s="341" t="s">
        <v>187</v>
      </c>
      <c r="C83" s="342"/>
      <c r="D83" s="342"/>
      <c r="E83" s="342"/>
      <c r="F83" s="342"/>
      <c r="G83" s="343"/>
      <c r="J83" s="95" t="s">
        <v>115</v>
      </c>
      <c r="K83" s="98" t="s">
        <v>116</v>
      </c>
      <c r="L83" s="375" t="s">
        <v>125</v>
      </c>
      <c r="M83" s="375"/>
      <c r="Q83" s="68" t="s">
        <v>103</v>
      </c>
    </row>
    <row r="84" spans="2:17" ht="144.75" thickBot="1">
      <c r="B84" s="341" t="s">
        <v>188</v>
      </c>
      <c r="C84" s="342"/>
      <c r="D84" s="342"/>
      <c r="E84" s="342"/>
      <c r="F84" s="342"/>
      <c r="G84" s="343"/>
      <c r="J84" s="96" t="s">
        <v>121</v>
      </c>
      <c r="K84" s="97" t="s">
        <v>120</v>
      </c>
      <c r="L84" s="376" t="s">
        <v>167</v>
      </c>
      <c r="M84" s="376"/>
    </row>
    <row r="85" spans="2:17" ht="230.25" customHeight="1" thickBot="1">
      <c r="B85" s="341" t="s">
        <v>192</v>
      </c>
      <c r="C85" s="342"/>
      <c r="D85" s="342"/>
      <c r="E85" s="342"/>
      <c r="F85" s="342"/>
      <c r="G85" s="343"/>
      <c r="J85" s="95" t="s">
        <v>122</v>
      </c>
      <c r="K85" s="98" t="s">
        <v>123</v>
      </c>
      <c r="L85" s="375" t="s">
        <v>124</v>
      </c>
      <c r="M85" s="375"/>
    </row>
    <row r="86" spans="2:17" ht="136.5" customHeight="1" thickBot="1">
      <c r="B86" s="341" t="s">
        <v>193</v>
      </c>
      <c r="C86" s="342"/>
      <c r="D86" s="342"/>
      <c r="E86" s="342"/>
      <c r="F86" s="342"/>
      <c r="G86" s="343"/>
      <c r="J86" s="369" t="s">
        <v>128</v>
      </c>
      <c r="K86" s="370"/>
      <c r="L86" s="370"/>
      <c r="M86" s="371"/>
      <c r="N86" s="101"/>
      <c r="O86" s="102"/>
    </row>
    <row r="87" spans="2:17" ht="72.75" customHeight="1" thickBot="1">
      <c r="B87" s="341" t="s">
        <v>189</v>
      </c>
      <c r="C87" s="342"/>
      <c r="D87" s="342"/>
      <c r="E87" s="342"/>
      <c r="F87" s="342"/>
      <c r="G87" s="343"/>
      <c r="J87" s="372" t="s">
        <v>127</v>
      </c>
      <c r="K87" s="373"/>
      <c r="L87" s="373"/>
      <c r="M87" s="374"/>
      <c r="N87" s="103"/>
      <c r="O87" s="103"/>
    </row>
    <row r="88" spans="2:17" ht="46.5" customHeight="1" thickBot="1">
      <c r="B88" s="341" t="s">
        <v>190</v>
      </c>
      <c r="C88" s="342"/>
      <c r="D88" s="342"/>
      <c r="E88" s="342"/>
      <c r="F88" s="342"/>
      <c r="G88" s="343"/>
      <c r="J88" s="372" t="s">
        <v>152</v>
      </c>
      <c r="K88" s="373"/>
      <c r="L88" s="373"/>
      <c r="M88" s="374"/>
      <c r="N88" s="103"/>
      <c r="O88" s="103"/>
    </row>
    <row r="89" spans="2:17" ht="35.25" customHeight="1"/>
    <row r="92" spans="2:17">
      <c r="J92" t="s">
        <v>103</v>
      </c>
    </row>
  </sheetData>
  <mergeCells count="37">
    <mergeCell ref="J86:M86"/>
    <mergeCell ref="J87:M87"/>
    <mergeCell ref="J88:M88"/>
    <mergeCell ref="L81:M81"/>
    <mergeCell ref="L82:M82"/>
    <mergeCell ref="L83:M83"/>
    <mergeCell ref="L84:M84"/>
    <mergeCell ref="L85:M85"/>
    <mergeCell ref="J79:M79"/>
    <mergeCell ref="L80:M80"/>
    <mergeCell ref="C9:D9"/>
    <mergeCell ref="K9:L9"/>
    <mergeCell ref="K21:L21"/>
    <mergeCell ref="C65:D65"/>
    <mergeCell ref="C8:D8"/>
    <mergeCell ref="C19:D19"/>
    <mergeCell ref="K16:L16"/>
    <mergeCell ref="K28:L28"/>
    <mergeCell ref="J55:K55"/>
    <mergeCell ref="C23:D23"/>
    <mergeCell ref="C35:D35"/>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B73"/>
  <sheetViews>
    <sheetView topLeftCell="E61" zoomScaleNormal="100" workbookViewId="0">
      <selection activeCell="U59" sqref="U59"/>
    </sheetView>
  </sheetViews>
  <sheetFormatPr baseColWidth="10" defaultRowHeight="15"/>
  <cols>
    <col min="2" max="2" width="7.5703125" bestFit="1" customWidth="1"/>
    <col min="3" max="3" width="38" customWidth="1"/>
    <col min="4" max="4" width="31.28515625" customWidth="1"/>
    <col min="5" max="5" width="26" customWidth="1"/>
  </cols>
  <sheetData>
    <row r="4" spans="2:28" ht="21">
      <c r="B4" s="322" t="s">
        <v>92</v>
      </c>
      <c r="C4" s="322"/>
      <c r="D4" s="322"/>
      <c r="E4" s="322"/>
      <c r="F4" s="322"/>
      <c r="G4" s="322"/>
      <c r="H4" s="322"/>
      <c r="I4" s="322"/>
      <c r="J4" s="322"/>
      <c r="K4" s="322"/>
      <c r="L4" s="322"/>
      <c r="M4" s="322"/>
      <c r="R4" s="320" t="s">
        <v>141</v>
      </c>
      <c r="S4" s="320"/>
      <c r="T4" s="320"/>
      <c r="U4" s="320"/>
      <c r="V4" s="320"/>
      <c r="W4" s="320"/>
      <c r="X4" s="320"/>
      <c r="Y4" s="320"/>
      <c r="Z4" s="320"/>
      <c r="AA4" s="320"/>
      <c r="AB4" s="320"/>
    </row>
    <row r="5" spans="2:28" ht="21">
      <c r="B5" s="322" t="s">
        <v>94</v>
      </c>
      <c r="C5" s="322"/>
      <c r="D5" s="322"/>
      <c r="E5" s="322"/>
      <c r="F5" s="322"/>
      <c r="G5" s="322"/>
      <c r="H5" s="322"/>
      <c r="I5" s="322"/>
      <c r="J5" s="322"/>
      <c r="K5" s="322"/>
      <c r="L5" s="322"/>
      <c r="M5" s="322"/>
      <c r="R5" s="76"/>
      <c r="S5" s="320" t="s">
        <v>134</v>
      </c>
      <c r="T5" s="320"/>
      <c r="U5" s="320"/>
      <c r="V5" s="320"/>
      <c r="W5" s="320"/>
      <c r="X5" s="320"/>
      <c r="Y5" s="320"/>
      <c r="Z5" s="320"/>
      <c r="AA5" s="320"/>
      <c r="AB5" s="320"/>
    </row>
    <row r="6" spans="2:28" ht="18.75">
      <c r="B6" s="322" t="s">
        <v>206</v>
      </c>
      <c r="C6" s="322"/>
      <c r="D6" s="322"/>
      <c r="E6" s="322"/>
      <c r="F6" s="322"/>
      <c r="G6" s="322"/>
      <c r="H6" s="322"/>
      <c r="I6" s="322"/>
      <c r="J6" s="322"/>
      <c r="K6" s="322"/>
      <c r="L6" s="322"/>
      <c r="M6" s="322"/>
      <c r="N6" s="52"/>
    </row>
    <row r="7" spans="2:28" ht="19.5" thickBot="1">
      <c r="B7" s="379" t="s">
        <v>93</v>
      </c>
      <c r="C7" s="379"/>
      <c r="D7" s="379"/>
      <c r="E7" s="379"/>
      <c r="F7" s="379"/>
      <c r="G7" s="379"/>
      <c r="H7" s="379"/>
      <c r="I7" s="379"/>
      <c r="J7" s="379"/>
      <c r="K7" s="379"/>
      <c r="L7" s="379"/>
      <c r="M7" s="379"/>
    </row>
    <row r="8" spans="2:28">
      <c r="B8" s="11"/>
      <c r="C8" s="12"/>
      <c r="D8" s="12"/>
      <c r="E8" s="12"/>
      <c r="F8" s="12"/>
      <c r="G8" s="12"/>
      <c r="H8" s="12"/>
      <c r="I8" s="12"/>
      <c r="J8" s="12"/>
      <c r="K8" s="12"/>
      <c r="L8" s="12"/>
      <c r="M8" s="13"/>
    </row>
    <row r="9" spans="2:28" ht="15.75">
      <c r="B9" s="14"/>
      <c r="C9" s="380" t="s">
        <v>12</v>
      </c>
      <c r="D9" s="380"/>
      <c r="M9" s="15"/>
    </row>
    <row r="10" spans="2:28">
      <c r="B10" s="14"/>
      <c r="M10" s="15"/>
    </row>
    <row r="11" spans="2:28" ht="18.75">
      <c r="B11" s="14"/>
      <c r="C11" s="10" t="s">
        <v>40</v>
      </c>
      <c r="D11" s="77" t="s">
        <v>135</v>
      </c>
      <c r="M11" s="15"/>
    </row>
    <row r="12" spans="2:28" ht="18.75">
      <c r="B12" s="14"/>
      <c r="C12" s="9" t="s">
        <v>32</v>
      </c>
      <c r="D12" s="154">
        <v>152518440.5</v>
      </c>
      <c r="M12" s="15"/>
    </row>
    <row r="13" spans="2:28" ht="18.75">
      <c r="B13" s="14"/>
      <c r="C13" s="9" t="s">
        <v>35</v>
      </c>
      <c r="D13" s="200">
        <v>6552341.9199999999</v>
      </c>
      <c r="M13" s="15"/>
    </row>
    <row r="14" spans="2:28" ht="18.75">
      <c r="B14" s="14"/>
      <c r="C14" s="9" t="s">
        <v>34</v>
      </c>
      <c r="D14" s="200">
        <v>6882946.8099999996</v>
      </c>
      <c r="M14" s="15"/>
    </row>
    <row r="15" spans="2:28" ht="18.75">
      <c r="B15" s="14"/>
      <c r="C15" s="9" t="s">
        <v>33</v>
      </c>
      <c r="D15" s="200">
        <v>6284623.8700000001</v>
      </c>
      <c r="M15" s="15"/>
    </row>
    <row r="16" spans="2:28" ht="18.75">
      <c r="B16" s="14"/>
      <c r="C16" s="9" t="s">
        <v>36</v>
      </c>
      <c r="D16" s="200">
        <v>5779017.9299999997</v>
      </c>
      <c r="M16" s="15"/>
    </row>
    <row r="17" spans="2:13" ht="18.75">
      <c r="B17" s="14"/>
      <c r="C17" s="9" t="s">
        <v>37</v>
      </c>
      <c r="D17" s="200">
        <v>18091466.59</v>
      </c>
      <c r="M17" s="15"/>
    </row>
    <row r="18" spans="2:13" ht="18.75">
      <c r="B18" s="14"/>
      <c r="C18" s="9" t="s">
        <v>38</v>
      </c>
      <c r="D18" s="200">
        <v>9609345.2300000004</v>
      </c>
      <c r="M18" s="15"/>
    </row>
    <row r="19" spans="2:13" ht="18.75">
      <c r="B19" s="14"/>
      <c r="C19" s="9" t="s">
        <v>39</v>
      </c>
      <c r="D19" s="200">
        <v>7556358.7800000003</v>
      </c>
      <c r="M19" s="15"/>
    </row>
    <row r="20" spans="2:13" ht="18.75">
      <c r="B20" s="14"/>
      <c r="C20" s="9" t="s">
        <v>53</v>
      </c>
      <c r="D20" s="200">
        <v>6500000</v>
      </c>
      <c r="M20" s="15"/>
    </row>
    <row r="21" spans="2:13" ht="18.75">
      <c r="B21" s="14"/>
      <c r="C21" s="10" t="s">
        <v>41</v>
      </c>
      <c r="D21" s="211">
        <f>SUM(D12:D20)</f>
        <v>219774541.63</v>
      </c>
      <c r="M21" s="15"/>
    </row>
    <row r="22" spans="2:13">
      <c r="B22" s="14"/>
      <c r="M22" s="15"/>
    </row>
    <row r="23" spans="2:13">
      <c r="B23" s="14"/>
      <c r="M23" s="15"/>
    </row>
    <row r="24" spans="2:13" ht="15.75" thickBot="1">
      <c r="B24" s="16"/>
      <c r="C24" s="17"/>
      <c r="D24" s="17"/>
      <c r="E24" s="17"/>
      <c r="F24" s="17"/>
      <c r="G24" s="17"/>
      <c r="H24" s="17"/>
      <c r="I24" s="17"/>
      <c r="J24" s="17"/>
      <c r="K24" s="17"/>
      <c r="L24" s="17"/>
      <c r="M24" s="18"/>
    </row>
    <row r="26" spans="2:13">
      <c r="B26" s="360" t="s">
        <v>158</v>
      </c>
      <c r="C26" s="360"/>
      <c r="D26" s="360"/>
    </row>
    <row r="28" spans="2:13" ht="18.75">
      <c r="B28" s="50" t="s">
        <v>67</v>
      </c>
    </row>
    <row r="29" spans="2:13" ht="20.25">
      <c r="B29" s="381" t="s">
        <v>68</v>
      </c>
      <c r="C29" s="382"/>
      <c r="D29" s="382"/>
      <c r="E29" s="382"/>
      <c r="F29" s="383"/>
    </row>
    <row r="30" spans="2:13" ht="108.75" customHeight="1">
      <c r="B30" s="384" t="s">
        <v>69</v>
      </c>
      <c r="C30" s="384"/>
      <c r="D30" s="384"/>
      <c r="E30" s="384"/>
      <c r="F30" s="384"/>
    </row>
    <row r="31" spans="2:13" ht="131.25" customHeight="1">
      <c r="B31" s="384" t="s">
        <v>70</v>
      </c>
      <c r="C31" s="384"/>
      <c r="D31" s="384"/>
      <c r="E31" s="384"/>
      <c r="F31" s="384"/>
    </row>
    <row r="32" spans="2:13" ht="24" customHeight="1">
      <c r="B32" s="388" t="s">
        <v>71</v>
      </c>
      <c r="C32" s="388"/>
      <c r="D32" s="388"/>
      <c r="E32" s="388"/>
      <c r="F32" s="388"/>
    </row>
    <row r="33" spans="2:20" ht="79.5" customHeight="1">
      <c r="B33" s="384" t="s">
        <v>72</v>
      </c>
      <c r="C33" s="384"/>
      <c r="D33" s="384"/>
      <c r="E33" s="384"/>
      <c r="F33" s="384"/>
    </row>
    <row r="34" spans="2:20" ht="111.75" customHeight="1">
      <c r="B34" s="384" t="s">
        <v>73</v>
      </c>
      <c r="C34" s="384"/>
      <c r="D34" s="384"/>
      <c r="E34" s="384"/>
      <c r="F34" s="384"/>
    </row>
    <row r="35" spans="2:20" ht="41.25" customHeight="1">
      <c r="B35" s="385" t="s">
        <v>74</v>
      </c>
      <c r="C35" s="386"/>
      <c r="D35" s="386"/>
      <c r="E35" s="386"/>
      <c r="F35" s="387"/>
    </row>
    <row r="36" spans="2:20" ht="43.5" customHeight="1">
      <c r="B36" s="378" t="s">
        <v>164</v>
      </c>
      <c r="C36" s="378"/>
      <c r="D36" s="378"/>
      <c r="E36" s="378"/>
      <c r="F36" s="378"/>
    </row>
    <row r="37" spans="2:20">
      <c r="B37" s="325"/>
      <c r="C37" s="325"/>
      <c r="D37" s="325"/>
      <c r="E37" s="325"/>
    </row>
    <row r="38" spans="2:20">
      <c r="R38" s="135"/>
      <c r="S38" s="135"/>
      <c r="T38" s="135"/>
    </row>
    <row r="39" spans="2:20" ht="18.75">
      <c r="B39" s="327" t="s">
        <v>207</v>
      </c>
      <c r="C39" s="327"/>
      <c r="D39" s="327"/>
      <c r="E39" s="327"/>
      <c r="F39" s="245"/>
    </row>
    <row r="40" spans="2:20" ht="75" customHeight="1">
      <c r="B40" s="389" t="s">
        <v>40</v>
      </c>
      <c r="C40" s="390"/>
      <c r="D40" s="62" t="s">
        <v>104</v>
      </c>
      <c r="E40" s="153" t="s">
        <v>130</v>
      </c>
      <c r="F40" s="216"/>
    </row>
    <row r="41" spans="2:20" ht="18.75">
      <c r="B41" s="391" t="s">
        <v>32</v>
      </c>
      <c r="C41" s="392"/>
      <c r="D41" s="63" t="s">
        <v>105</v>
      </c>
      <c r="E41" s="200">
        <v>152518440.5</v>
      </c>
      <c r="F41" s="214"/>
    </row>
    <row r="42" spans="2:20" ht="18.75">
      <c r="B42" s="391" t="s">
        <v>35</v>
      </c>
      <c r="C42" s="392"/>
      <c r="D42" s="63" t="s">
        <v>106</v>
      </c>
      <c r="E42" s="200">
        <v>6552341.9199999999</v>
      </c>
      <c r="F42" s="214"/>
    </row>
    <row r="43" spans="2:20" ht="37.5">
      <c r="B43" s="391" t="s">
        <v>34</v>
      </c>
      <c r="C43" s="392"/>
      <c r="D43" s="64" t="s">
        <v>107</v>
      </c>
      <c r="E43" s="200">
        <v>6882946.8099999996</v>
      </c>
      <c r="F43" s="214"/>
    </row>
    <row r="44" spans="2:20" ht="18.75">
      <c r="B44" s="391" t="s">
        <v>33</v>
      </c>
      <c r="C44" s="392"/>
      <c r="D44" s="63" t="s">
        <v>108</v>
      </c>
      <c r="E44" s="200">
        <v>6284623.8700000001</v>
      </c>
      <c r="F44" s="214"/>
    </row>
    <row r="45" spans="2:20" ht="37.5">
      <c r="B45" s="391" t="s">
        <v>36</v>
      </c>
      <c r="C45" s="392"/>
      <c r="D45" s="64" t="s">
        <v>109</v>
      </c>
      <c r="E45" s="200">
        <v>5779017.9299999997</v>
      </c>
      <c r="F45" s="214"/>
    </row>
    <row r="46" spans="2:20" ht="75">
      <c r="B46" s="391" t="s">
        <v>37</v>
      </c>
      <c r="C46" s="392"/>
      <c r="D46" s="64" t="s">
        <v>110</v>
      </c>
      <c r="E46" s="200">
        <v>18091466.59</v>
      </c>
      <c r="F46" s="214"/>
    </row>
    <row r="47" spans="2:20" ht="18.75">
      <c r="B47" s="391" t="s">
        <v>38</v>
      </c>
      <c r="C47" s="392"/>
      <c r="D47" s="63" t="s">
        <v>111</v>
      </c>
      <c r="E47" s="200">
        <v>9609345.2300000004</v>
      </c>
      <c r="F47" s="214"/>
    </row>
    <row r="48" spans="2:20" ht="18.75">
      <c r="B48" s="391" t="s">
        <v>39</v>
      </c>
      <c r="C48" s="392"/>
      <c r="D48" s="63" t="s">
        <v>112</v>
      </c>
      <c r="E48" s="200">
        <v>7556358.7800000003</v>
      </c>
      <c r="F48" s="214"/>
    </row>
    <row r="49" spans="2:6" ht="18.75">
      <c r="B49" s="391" t="s">
        <v>53</v>
      </c>
      <c r="C49" s="392"/>
      <c r="D49" s="63" t="s">
        <v>113</v>
      </c>
      <c r="E49" s="200">
        <v>6500000</v>
      </c>
      <c r="F49" s="214"/>
    </row>
    <row r="50" spans="2:6" ht="18.75">
      <c r="B50" s="393" t="s">
        <v>41</v>
      </c>
      <c r="C50" s="394"/>
      <c r="D50" s="61"/>
      <c r="E50" s="247">
        <f>SUM(E41:E49)</f>
        <v>219774541.63</v>
      </c>
      <c r="F50" s="217"/>
    </row>
    <row r="53" spans="2:6" ht="69" customHeight="1">
      <c r="B53" s="377" t="s">
        <v>208</v>
      </c>
      <c r="C53" s="377"/>
      <c r="D53" s="377"/>
      <c r="E53" s="215"/>
      <c r="F53" s="215"/>
    </row>
    <row r="54" spans="2:6" ht="75">
      <c r="B54" s="397" t="s">
        <v>147</v>
      </c>
      <c r="C54" s="397"/>
      <c r="D54" s="153" t="s">
        <v>146</v>
      </c>
      <c r="E54" s="398"/>
      <c r="F54" s="399"/>
    </row>
    <row r="55" spans="2:6" ht="18.75">
      <c r="B55" s="400" t="s">
        <v>32</v>
      </c>
      <c r="C55" s="400"/>
      <c r="D55" s="154">
        <f>+D12/1000000</f>
        <v>152.5184405</v>
      </c>
      <c r="E55" s="395"/>
      <c r="F55" s="396"/>
    </row>
    <row r="56" spans="2:6" ht="18.75">
      <c r="B56" s="400" t="s">
        <v>35</v>
      </c>
      <c r="C56" s="400"/>
      <c r="D56" s="154">
        <f t="shared" ref="D56:D63" si="0">+D13/1000000</f>
        <v>6.5523419199999999</v>
      </c>
      <c r="E56" s="395"/>
      <c r="F56" s="396"/>
    </row>
    <row r="57" spans="2:6" ht="18.75">
      <c r="B57" s="400" t="s">
        <v>34</v>
      </c>
      <c r="C57" s="400"/>
      <c r="D57" s="154">
        <f t="shared" si="0"/>
        <v>6.88294681</v>
      </c>
      <c r="E57" s="395"/>
      <c r="F57" s="396"/>
    </row>
    <row r="58" spans="2:6" ht="18.75">
      <c r="B58" s="400" t="s">
        <v>33</v>
      </c>
      <c r="C58" s="400"/>
      <c r="D58" s="154">
        <f t="shared" si="0"/>
        <v>6.2846238699999999</v>
      </c>
      <c r="E58" s="395"/>
      <c r="F58" s="396"/>
    </row>
    <row r="59" spans="2:6" ht="18.75">
      <c r="B59" s="400" t="s">
        <v>36</v>
      </c>
      <c r="C59" s="400"/>
      <c r="D59" s="154">
        <f t="shared" si="0"/>
        <v>5.7790179299999993</v>
      </c>
      <c r="E59" s="395"/>
      <c r="F59" s="396"/>
    </row>
    <row r="60" spans="2:6" ht="18.75">
      <c r="B60" s="400" t="s">
        <v>37</v>
      </c>
      <c r="C60" s="400"/>
      <c r="D60" s="154">
        <f t="shared" si="0"/>
        <v>18.09146659</v>
      </c>
      <c r="E60" s="395"/>
      <c r="F60" s="396"/>
    </row>
    <row r="61" spans="2:6" ht="18.75">
      <c r="B61" s="400" t="s">
        <v>38</v>
      </c>
      <c r="C61" s="400"/>
      <c r="D61" s="154">
        <f t="shared" si="0"/>
        <v>9.6093452300000006</v>
      </c>
      <c r="E61" s="395"/>
      <c r="F61" s="396"/>
    </row>
    <row r="62" spans="2:6" ht="18.75">
      <c r="B62" s="400" t="s">
        <v>39</v>
      </c>
      <c r="C62" s="400"/>
      <c r="D62" s="154">
        <f t="shared" si="0"/>
        <v>7.5563587800000001</v>
      </c>
      <c r="E62" s="395"/>
      <c r="F62" s="396"/>
    </row>
    <row r="63" spans="2:6" ht="18.75">
      <c r="B63" s="400" t="s">
        <v>53</v>
      </c>
      <c r="C63" s="400"/>
      <c r="D63" s="154">
        <f t="shared" si="0"/>
        <v>6.5</v>
      </c>
      <c r="E63" s="395"/>
      <c r="F63" s="396"/>
    </row>
    <row r="64" spans="2:6" ht="18.75">
      <c r="B64" s="397" t="s">
        <v>41</v>
      </c>
      <c r="C64" s="397"/>
      <c r="D64" s="155">
        <f>SUM(D55:D63)</f>
        <v>219.77454163000002</v>
      </c>
      <c r="E64" s="401"/>
      <c r="F64" s="402"/>
    </row>
    <row r="73" spans="5:5">
      <c r="E73" t="s">
        <v>180</v>
      </c>
    </row>
  </sheetData>
  <mergeCells count="52">
    <mergeCell ref="B63:C63"/>
    <mergeCell ref="E63:F63"/>
    <mergeCell ref="B64:C64"/>
    <mergeCell ref="E64:F64"/>
    <mergeCell ref="B60:C60"/>
    <mergeCell ref="E60:F60"/>
    <mergeCell ref="B61:C61"/>
    <mergeCell ref="E61:F61"/>
    <mergeCell ref="B62:C62"/>
    <mergeCell ref="E62:F62"/>
    <mergeCell ref="B47:C47"/>
    <mergeCell ref="B48:C48"/>
    <mergeCell ref="B49:C49"/>
    <mergeCell ref="B50:C50"/>
    <mergeCell ref="E59:F59"/>
    <mergeCell ref="B54:C54"/>
    <mergeCell ref="E54:F54"/>
    <mergeCell ref="B55:C55"/>
    <mergeCell ref="E55:F55"/>
    <mergeCell ref="B56:C56"/>
    <mergeCell ref="E56:F56"/>
    <mergeCell ref="B57:C57"/>
    <mergeCell ref="E57:F57"/>
    <mergeCell ref="B58:C58"/>
    <mergeCell ref="E58:F58"/>
    <mergeCell ref="B59:C59"/>
    <mergeCell ref="B42:C42"/>
    <mergeCell ref="B43:C43"/>
    <mergeCell ref="B44:C44"/>
    <mergeCell ref="B45:C45"/>
    <mergeCell ref="B46:C46"/>
    <mergeCell ref="B31:F31"/>
    <mergeCell ref="B32:F32"/>
    <mergeCell ref="B40:C40"/>
    <mergeCell ref="B41:C41"/>
    <mergeCell ref="B39:E39"/>
    <mergeCell ref="B53:D53"/>
    <mergeCell ref="R4:AB4"/>
    <mergeCell ref="S5:AB5"/>
    <mergeCell ref="B37:E37"/>
    <mergeCell ref="B36:F36"/>
    <mergeCell ref="B4:M4"/>
    <mergeCell ref="B5:M5"/>
    <mergeCell ref="B7:M7"/>
    <mergeCell ref="B6:M6"/>
    <mergeCell ref="C9:D9"/>
    <mergeCell ref="B26:D26"/>
    <mergeCell ref="B29:F29"/>
    <mergeCell ref="B33:F33"/>
    <mergeCell ref="B34:F34"/>
    <mergeCell ref="B35:F35"/>
    <mergeCell ref="B30:F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A3:J91"/>
  <sheetViews>
    <sheetView tabSelected="1" topLeftCell="E13" zoomScaleNormal="100" workbookViewId="0">
      <selection activeCell="L23" sqref="L23"/>
    </sheetView>
  </sheetViews>
  <sheetFormatPr baseColWidth="10" defaultRowHeight="15"/>
  <cols>
    <col min="3" max="3" width="38" customWidth="1"/>
    <col min="4" max="4" width="91.140625" bestFit="1" customWidth="1"/>
    <col min="5" max="5" width="25.5703125" customWidth="1"/>
    <col min="6" max="7" width="30.85546875" customWidth="1"/>
    <col min="8" max="8" width="41.85546875" style="20" customWidth="1"/>
    <col min="9" max="9" width="39.5703125" customWidth="1"/>
  </cols>
  <sheetData>
    <row r="3" spans="3:9" ht="26.25">
      <c r="C3" s="340" t="s">
        <v>55</v>
      </c>
      <c r="D3" s="340"/>
      <c r="E3" s="340"/>
      <c r="F3" s="340"/>
      <c r="G3" s="340"/>
      <c r="H3" s="340"/>
      <c r="I3" s="340"/>
    </row>
    <row r="5" spans="3:9" ht="28.5">
      <c r="C5" s="418" t="s">
        <v>221</v>
      </c>
      <c r="D5" s="419"/>
      <c r="E5" s="419"/>
      <c r="F5" s="419"/>
      <c r="G5" s="419"/>
      <c r="H5" s="419"/>
      <c r="I5" s="420"/>
    </row>
    <row r="8" spans="3:9" ht="60" customHeight="1" thickBot="1">
      <c r="C8" s="416" t="s">
        <v>170</v>
      </c>
      <c r="D8" s="417"/>
      <c r="E8" s="192"/>
      <c r="G8" s="405" t="s">
        <v>77</v>
      </c>
      <c r="H8" s="405"/>
      <c r="I8" s="237"/>
    </row>
    <row r="9" spans="3:9" ht="61.5" customHeight="1" thickBot="1">
      <c r="C9" s="201" t="s">
        <v>8</v>
      </c>
      <c r="D9" s="235">
        <v>567841657</v>
      </c>
      <c r="E9" s="158"/>
      <c r="G9" s="421" t="s">
        <v>169</v>
      </c>
      <c r="H9" s="421"/>
      <c r="I9" s="237"/>
    </row>
    <row r="10" spans="3:9" ht="53.25" customHeight="1" thickBot="1">
      <c r="C10" s="201" t="s">
        <v>9</v>
      </c>
      <c r="D10" s="235">
        <v>126992939.8</v>
      </c>
      <c r="E10" s="158"/>
      <c r="G10" s="405" t="s">
        <v>209</v>
      </c>
      <c r="H10" s="405"/>
      <c r="I10" s="237"/>
    </row>
    <row r="11" spans="3:9" ht="54" customHeight="1" thickBot="1">
      <c r="C11" s="201" t="s">
        <v>10</v>
      </c>
      <c r="D11" s="248">
        <f>+(D10/D9)*100</f>
        <v>22.36414645429932</v>
      </c>
      <c r="E11" s="159"/>
      <c r="G11" s="142"/>
      <c r="H11" s="142" t="s">
        <v>182</v>
      </c>
      <c r="I11" s="237"/>
    </row>
    <row r="12" spans="3:9" ht="32.25" customHeight="1" thickBot="1">
      <c r="C12" s="202"/>
      <c r="D12" s="221"/>
      <c r="E12" s="158"/>
      <c r="G12" s="143" t="s">
        <v>2</v>
      </c>
      <c r="H12" s="235">
        <v>10232000</v>
      </c>
      <c r="I12" s="237"/>
    </row>
    <row r="13" spans="3:9" ht="41.25" thickBot="1">
      <c r="C13" s="201" t="s">
        <v>18</v>
      </c>
      <c r="D13" s="221">
        <v>790</v>
      </c>
      <c r="E13" s="160"/>
      <c r="G13" s="143" t="s">
        <v>75</v>
      </c>
      <c r="H13" s="235">
        <v>3986598.89</v>
      </c>
      <c r="I13" s="237"/>
    </row>
    <row r="14" spans="3:9" ht="90.75" customHeight="1" thickBot="1">
      <c r="C14" s="201" t="s">
        <v>17</v>
      </c>
      <c r="D14" s="249" t="s">
        <v>220</v>
      </c>
      <c r="E14" s="161"/>
      <c r="F14" s="78"/>
      <c r="G14" s="143" t="s">
        <v>76</v>
      </c>
      <c r="H14" s="235">
        <v>6245401.1100000003</v>
      </c>
      <c r="I14" s="237"/>
    </row>
    <row r="15" spans="3:9" ht="36.75" thickBot="1">
      <c r="C15" s="201" t="s">
        <v>16</v>
      </c>
      <c r="D15" s="221">
        <v>3093</v>
      </c>
      <c r="E15" s="160"/>
      <c r="G15" s="147" t="s">
        <v>85</v>
      </c>
      <c r="H15" s="236">
        <v>38.96</v>
      </c>
      <c r="I15" s="237"/>
    </row>
    <row r="16" spans="3:9" ht="49.5" customHeight="1" thickBot="1">
      <c r="C16" s="201" t="s">
        <v>15</v>
      </c>
      <c r="D16" s="221">
        <v>63</v>
      </c>
      <c r="E16" s="160"/>
      <c r="G16" s="226" t="s">
        <v>183</v>
      </c>
      <c r="H16" s="75"/>
      <c r="I16" s="242"/>
    </row>
    <row r="17" spans="3:9" ht="32.25" customHeight="1" thickBot="1">
      <c r="C17" s="203" t="s">
        <v>160</v>
      </c>
      <c r="D17" s="222">
        <v>4376</v>
      </c>
      <c r="E17" s="160"/>
      <c r="F17" s="237"/>
      <c r="G17" s="237"/>
      <c r="H17" s="237"/>
      <c r="I17" s="237"/>
    </row>
    <row r="18" spans="3:9" ht="39" customHeight="1">
      <c r="C18" s="226" t="s">
        <v>183</v>
      </c>
      <c r="D18" s="144"/>
      <c r="E18" s="238"/>
      <c r="H18" s="22"/>
    </row>
    <row r="19" spans="3:9" ht="80.25" customHeight="1">
      <c r="C19" s="422" t="s">
        <v>171</v>
      </c>
      <c r="D19" s="422"/>
      <c r="E19" s="152"/>
      <c r="F19" s="149"/>
      <c r="G19" s="149"/>
      <c r="H19" s="22"/>
    </row>
    <row r="20" spans="3:9" ht="17.25" customHeight="1">
      <c r="C20" s="422"/>
      <c r="D20" s="422"/>
      <c r="E20" s="152"/>
      <c r="F20" s="131"/>
      <c r="G20" s="131"/>
      <c r="H20" s="131"/>
      <c r="I20" s="131"/>
    </row>
    <row r="21" spans="3:9" ht="54" customHeight="1">
      <c r="C21" s="422"/>
      <c r="D21" s="422"/>
      <c r="E21" s="152"/>
      <c r="H21" s="22"/>
    </row>
    <row r="22" spans="3:9" ht="24" customHeight="1">
      <c r="C22" s="72"/>
      <c r="D22" s="72"/>
      <c r="E22" s="72"/>
      <c r="H22" s="22"/>
    </row>
    <row r="23" spans="3:9" ht="103.5" customHeight="1">
      <c r="C23" s="72"/>
      <c r="D23" s="72"/>
      <c r="E23" s="72"/>
      <c r="H23" s="22"/>
    </row>
    <row r="24" spans="3:9" ht="65.25" customHeight="1">
      <c r="C24" s="72"/>
      <c r="D24" s="72"/>
      <c r="E24" s="72"/>
      <c r="H24" s="22"/>
    </row>
    <row r="25" spans="3:9" ht="65.25" customHeight="1">
      <c r="C25" s="72"/>
      <c r="D25" s="72"/>
      <c r="E25" s="72"/>
      <c r="H25" s="22"/>
    </row>
    <row r="26" spans="3:9" ht="18" customHeight="1">
      <c r="C26" s="72"/>
      <c r="D26" s="72"/>
      <c r="E26" s="72"/>
      <c r="H26" s="22"/>
    </row>
    <row r="27" spans="3:9" ht="52.5" customHeight="1">
      <c r="C27" s="414" t="s">
        <v>98</v>
      </c>
      <c r="D27" s="414"/>
      <c r="E27" s="168"/>
    </row>
    <row r="28" spans="3:9" ht="63" customHeight="1" thickBot="1">
      <c r="C28" s="415" t="s">
        <v>210</v>
      </c>
      <c r="D28" s="415"/>
      <c r="E28" s="168"/>
      <c r="G28" s="412" t="s">
        <v>183</v>
      </c>
      <c r="H28" s="413"/>
    </row>
    <row r="29" spans="3:9" ht="16.5" thickBot="1">
      <c r="C29" s="73" t="s">
        <v>78</v>
      </c>
      <c r="D29" s="74" t="s">
        <v>79</v>
      </c>
      <c r="E29" s="145"/>
    </row>
    <row r="30" spans="3:9" ht="108.75" thickBot="1">
      <c r="C30" s="243" t="s">
        <v>132</v>
      </c>
      <c r="D30" s="244" t="s">
        <v>198</v>
      </c>
      <c r="E30" s="145"/>
    </row>
    <row r="31" spans="3:9" ht="60.75" customHeight="1" thickBot="1">
      <c r="C31" s="71" t="s">
        <v>80</v>
      </c>
      <c r="D31" s="206" t="s">
        <v>81</v>
      </c>
      <c r="E31" s="162"/>
    </row>
    <row r="32" spans="3:9" ht="58.5" customHeight="1" thickBot="1">
      <c r="C32" s="71" t="s">
        <v>82</v>
      </c>
      <c r="D32" s="206" t="s">
        <v>102</v>
      </c>
      <c r="E32" s="162"/>
    </row>
    <row r="33" spans="3:10" ht="72.75" thickBot="1">
      <c r="C33" s="71" t="s">
        <v>83</v>
      </c>
      <c r="D33" s="206" t="s">
        <v>177</v>
      </c>
      <c r="E33" s="162"/>
    </row>
    <row r="34" spans="3:10" ht="54.75" thickBot="1">
      <c r="C34" s="70" t="s">
        <v>95</v>
      </c>
      <c r="D34" s="206" t="s">
        <v>129</v>
      </c>
      <c r="E34" s="162"/>
    </row>
    <row r="35" spans="3:10" ht="48" thickBot="1">
      <c r="C35" s="71" t="s">
        <v>133</v>
      </c>
      <c r="D35" s="206"/>
      <c r="E35" s="44"/>
    </row>
    <row r="36" spans="3:10" ht="126.75" thickBot="1">
      <c r="C36" s="71" t="s">
        <v>96</v>
      </c>
      <c r="D36" s="206" t="s">
        <v>178</v>
      </c>
      <c r="E36" s="162"/>
    </row>
    <row r="37" spans="3:10" ht="15.75" thickBot="1">
      <c r="C37" s="69"/>
      <c r="D37" s="132"/>
      <c r="E37" s="163"/>
      <c r="J37" s="53"/>
    </row>
    <row r="38" spans="3:10" ht="31.5">
      <c r="C38" s="226" t="s">
        <v>183</v>
      </c>
      <c r="F38" s="72"/>
      <c r="G38" s="72"/>
      <c r="H38" s="72"/>
      <c r="I38" s="72"/>
    </row>
    <row r="39" spans="3:10">
      <c r="F39" s="72"/>
      <c r="G39" s="72"/>
      <c r="H39" s="72"/>
      <c r="I39" s="72"/>
    </row>
    <row r="41" spans="3:10" ht="21">
      <c r="C41" s="409" t="s">
        <v>98</v>
      </c>
      <c r="D41" s="410"/>
      <c r="E41" s="411"/>
    </row>
    <row r="42" spans="3:10" ht="32.25" customHeight="1">
      <c r="C42" s="406" t="s">
        <v>211</v>
      </c>
      <c r="D42" s="407"/>
      <c r="E42" s="408"/>
    </row>
    <row r="43" spans="3:10" s="127" customFormat="1" ht="21">
      <c r="C43" s="169" t="s">
        <v>148</v>
      </c>
      <c r="D43" s="164" t="s">
        <v>131</v>
      </c>
      <c r="E43" s="164" t="s">
        <v>176</v>
      </c>
      <c r="H43" s="170"/>
    </row>
    <row r="44" spans="3:10" ht="23.25">
      <c r="C44" s="165" t="s">
        <v>80</v>
      </c>
      <c r="D44" s="240">
        <v>790</v>
      </c>
      <c r="E44" s="225">
        <f>+(D44/4376)*100</f>
        <v>18.053016453382085</v>
      </c>
    </row>
    <row r="45" spans="3:10" ht="23.25">
      <c r="C45" s="165" t="s">
        <v>82</v>
      </c>
      <c r="D45" s="240">
        <v>30</v>
      </c>
      <c r="E45" s="225">
        <f t="shared" ref="E45:E48" si="0">+(D45/4376)*100</f>
        <v>0.68555758683729429</v>
      </c>
    </row>
    <row r="46" spans="3:10" ht="36">
      <c r="C46" s="165" t="s">
        <v>83</v>
      </c>
      <c r="D46" s="240">
        <v>3093</v>
      </c>
      <c r="E46" s="225">
        <f t="shared" si="0"/>
        <v>70.680987202925053</v>
      </c>
    </row>
    <row r="47" spans="3:10" ht="23.25">
      <c r="C47" s="166" t="s">
        <v>95</v>
      </c>
      <c r="D47" s="240">
        <v>400</v>
      </c>
      <c r="E47" s="225">
        <f t="shared" si="0"/>
        <v>9.1407678244972583</v>
      </c>
    </row>
    <row r="48" spans="3:10" ht="54">
      <c r="C48" s="165" t="s">
        <v>181</v>
      </c>
      <c r="D48" s="240">
        <v>63</v>
      </c>
      <c r="E48" s="225">
        <f t="shared" si="0"/>
        <v>1.4396709323583181</v>
      </c>
    </row>
    <row r="49" spans="3:7" ht="23.25">
      <c r="C49" s="167" t="s">
        <v>45</v>
      </c>
      <c r="D49" s="241">
        <f>SUM(D44:D48)</f>
        <v>4376</v>
      </c>
      <c r="E49" s="239">
        <f>SUM(E44:E48)</f>
        <v>100</v>
      </c>
    </row>
    <row r="50" spans="3:7" ht="31.5">
      <c r="C50" s="226" t="s">
        <v>183</v>
      </c>
      <c r="D50" s="148"/>
      <c r="E50" s="148"/>
    </row>
    <row r="55" spans="3:7">
      <c r="F55" s="135"/>
      <c r="G55" s="135"/>
    </row>
    <row r="91" spans="1:3" ht="15.75">
      <c r="A91" s="403" t="s">
        <v>183</v>
      </c>
      <c r="B91" s="404"/>
      <c r="C91" s="404"/>
    </row>
  </sheetData>
  <mergeCells count="13">
    <mergeCell ref="C3:I3"/>
    <mergeCell ref="C27:D27"/>
    <mergeCell ref="C28:D28"/>
    <mergeCell ref="C8:D8"/>
    <mergeCell ref="C5:I5"/>
    <mergeCell ref="G9:H9"/>
    <mergeCell ref="G8:H8"/>
    <mergeCell ref="C19:D21"/>
    <mergeCell ref="A91:C91"/>
    <mergeCell ref="G10:H10"/>
    <mergeCell ref="C42:E42"/>
    <mergeCell ref="C41:E41"/>
    <mergeCell ref="G28:H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3"/>
  <sheetViews>
    <sheetView topLeftCell="F25" zoomScaleNormal="100" workbookViewId="0">
      <selection activeCell="N40" sqref="N40"/>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c r="C2" s="325"/>
      <c r="D2" s="325"/>
      <c r="E2" s="325"/>
      <c r="F2" s="325"/>
      <c r="J2" s="325"/>
      <c r="K2" s="325"/>
      <c r="L2" s="325"/>
      <c r="M2" s="52"/>
    </row>
    <row r="3" spans="2:19">
      <c r="C3" s="52"/>
      <c r="D3" s="52"/>
      <c r="E3" s="52"/>
      <c r="F3" s="52"/>
      <c r="J3" s="52"/>
      <c r="K3" s="52"/>
      <c r="L3" s="52"/>
      <c r="M3" s="52"/>
    </row>
    <row r="4" spans="2:19" ht="23.25">
      <c r="C4" s="433" t="s">
        <v>195</v>
      </c>
      <c r="D4" s="433"/>
      <c r="E4" s="433"/>
      <c r="F4" s="433"/>
      <c r="G4" s="433"/>
      <c r="H4" s="433"/>
      <c r="I4" s="433"/>
      <c r="J4" s="433"/>
      <c r="K4" s="433"/>
      <c r="L4" s="433"/>
      <c r="M4" s="433"/>
      <c r="N4" s="433"/>
    </row>
    <row r="5" spans="2:19">
      <c r="C5" s="52"/>
      <c r="D5" s="52"/>
      <c r="E5" s="52"/>
      <c r="F5" s="52"/>
      <c r="J5" s="52"/>
      <c r="K5" s="52"/>
      <c r="L5" s="52"/>
      <c r="M5" s="52"/>
    </row>
    <row r="6" spans="2:19" ht="37.5" customHeight="1">
      <c r="C6" s="320" t="s">
        <v>92</v>
      </c>
      <c r="D6" s="320"/>
      <c r="E6" s="320"/>
      <c r="F6" s="320"/>
      <c r="J6" s="320" t="s">
        <v>92</v>
      </c>
      <c r="K6" s="320"/>
      <c r="L6" s="320"/>
      <c r="M6" s="320"/>
      <c r="N6" s="320"/>
    </row>
    <row r="7" spans="2:19" ht="45.75" customHeight="1">
      <c r="B7" s="19"/>
      <c r="C7" s="431" t="s">
        <v>212</v>
      </c>
      <c r="D7" s="431"/>
      <c r="E7" s="431"/>
      <c r="F7" s="431"/>
      <c r="G7" s="19"/>
      <c r="J7" s="432" t="s">
        <v>213</v>
      </c>
      <c r="K7" s="432"/>
      <c r="L7" s="432"/>
      <c r="M7" s="432"/>
      <c r="N7" s="432"/>
    </row>
    <row r="8" spans="2:19" ht="30.75" customHeight="1">
      <c r="B8" s="19"/>
      <c r="C8" s="430" t="s">
        <v>93</v>
      </c>
      <c r="D8" s="430"/>
      <c r="E8" s="430"/>
      <c r="F8" s="430"/>
      <c r="G8" s="19"/>
    </row>
    <row r="9" spans="2:19" ht="31.5">
      <c r="B9" s="19"/>
      <c r="C9" s="136" t="s">
        <v>42</v>
      </c>
      <c r="D9" s="136" t="s">
        <v>2</v>
      </c>
      <c r="E9" s="136" t="s">
        <v>4</v>
      </c>
      <c r="F9" s="136" t="s">
        <v>5</v>
      </c>
      <c r="G9" s="19"/>
      <c r="J9" s="136" t="s">
        <v>161</v>
      </c>
      <c r="K9" s="136" t="s">
        <v>2</v>
      </c>
      <c r="L9" s="136" t="s">
        <v>4</v>
      </c>
      <c r="M9" s="136" t="s">
        <v>163</v>
      </c>
      <c r="N9" s="146" t="s">
        <v>162</v>
      </c>
    </row>
    <row r="10" spans="2:19" ht="29.25" customHeight="1">
      <c r="B10" s="19"/>
      <c r="C10" s="204" t="s">
        <v>86</v>
      </c>
      <c r="D10" s="200">
        <v>227835149</v>
      </c>
      <c r="E10" s="200">
        <v>40823902.280000001</v>
      </c>
      <c r="F10" s="218">
        <f>+(E10/D10)*100</f>
        <v>17.91817568938847</v>
      </c>
      <c r="G10" s="19"/>
      <c r="H10" s="65"/>
      <c r="J10" s="204" t="s">
        <v>86</v>
      </c>
      <c r="K10" s="137">
        <f>+D10/1000000</f>
        <v>227.835149</v>
      </c>
      <c r="L10" s="137">
        <f>+E10/1000000</f>
        <v>40.823902279999999</v>
      </c>
      <c r="M10" s="205">
        <f>+K10-L10</f>
        <v>187.01124672</v>
      </c>
      <c r="N10" s="138">
        <f>+(L10/K10)*100</f>
        <v>17.91817568938847</v>
      </c>
      <c r="O10" s="156"/>
      <c r="Q10" s="129"/>
    </row>
    <row r="11" spans="2:19" ht="43.5" customHeight="1">
      <c r="B11" s="19"/>
      <c r="C11" s="204" t="s">
        <v>87</v>
      </c>
      <c r="D11" s="200">
        <v>842346536</v>
      </c>
      <c r="E11" s="200">
        <v>63837587.740000002</v>
      </c>
      <c r="F11" s="218">
        <f t="shared" ref="F11:F16" si="0">+(E11/D11)*100</f>
        <v>7.5785422046301383</v>
      </c>
      <c r="G11" s="19"/>
      <c r="H11" s="65"/>
      <c r="J11" s="204" t="s">
        <v>87</v>
      </c>
      <c r="K11" s="137">
        <f t="shared" ref="K11:K15" si="1">+D11/1000000</f>
        <v>842.34653600000001</v>
      </c>
      <c r="L11" s="137">
        <f t="shared" ref="L11:L15" si="2">+E11/1000000</f>
        <v>63.837587740000004</v>
      </c>
      <c r="M11" s="205">
        <f t="shared" ref="M11:M15" si="3">+K11-L11</f>
        <v>778.50894826000001</v>
      </c>
      <c r="N11" s="138">
        <f t="shared" ref="N11:N16" si="4">+(L11/K11)*100</f>
        <v>7.5785422046301383</v>
      </c>
      <c r="O11" s="156"/>
      <c r="Q11" s="129"/>
      <c r="R11" s="129"/>
      <c r="S11" s="129"/>
    </row>
    <row r="12" spans="2:19" ht="62.25" customHeight="1">
      <c r="B12" s="19"/>
      <c r="C12" s="204" t="s">
        <v>88</v>
      </c>
      <c r="D12" s="200">
        <v>122356974</v>
      </c>
      <c r="E12" s="200">
        <v>14648711.17</v>
      </c>
      <c r="F12" s="218">
        <f t="shared" si="0"/>
        <v>11.972109713991456</v>
      </c>
      <c r="G12" s="19"/>
      <c r="H12" s="65"/>
      <c r="J12" s="204" t="s">
        <v>88</v>
      </c>
      <c r="K12" s="137">
        <f t="shared" si="1"/>
        <v>122.35697399999999</v>
      </c>
      <c r="L12" s="137">
        <f t="shared" si="2"/>
        <v>14.64871117</v>
      </c>
      <c r="M12" s="205">
        <f t="shared" si="3"/>
        <v>107.70826283</v>
      </c>
      <c r="N12" s="138">
        <f t="shared" si="4"/>
        <v>11.972109713991456</v>
      </c>
      <c r="O12" s="156"/>
      <c r="Q12" s="129"/>
      <c r="R12" s="129"/>
      <c r="S12" s="129"/>
    </row>
    <row r="13" spans="2:19" ht="40.5" customHeight="1">
      <c r="B13" s="19"/>
      <c r="C13" s="193" t="s">
        <v>89</v>
      </c>
      <c r="D13" s="200">
        <v>631606721</v>
      </c>
      <c r="E13" s="200">
        <v>42253956.859999999</v>
      </c>
      <c r="F13" s="218">
        <f t="shared" si="0"/>
        <v>6.6899156476835531</v>
      </c>
      <c r="G13" s="19"/>
      <c r="H13" s="65"/>
      <c r="J13" s="204" t="s">
        <v>89</v>
      </c>
      <c r="K13" s="137">
        <f t="shared" si="1"/>
        <v>631.60672099999999</v>
      </c>
      <c r="L13" s="137">
        <f t="shared" si="2"/>
        <v>42.253956860000002</v>
      </c>
      <c r="M13" s="205">
        <f t="shared" si="3"/>
        <v>589.35276413999998</v>
      </c>
      <c r="N13" s="138">
        <f t="shared" si="4"/>
        <v>6.6899156476835531</v>
      </c>
      <c r="O13" s="156"/>
      <c r="Q13" s="129"/>
      <c r="R13" s="129"/>
      <c r="S13" s="129"/>
    </row>
    <row r="14" spans="2:19" ht="41.25" customHeight="1">
      <c r="B14" s="19"/>
      <c r="C14" s="193" t="s">
        <v>90</v>
      </c>
      <c r="D14" s="200">
        <v>14419000</v>
      </c>
      <c r="E14" s="200">
        <v>2347695.5499999998</v>
      </c>
      <c r="F14" s="218">
        <f t="shared" si="0"/>
        <v>16.281958180178929</v>
      </c>
      <c r="G14" s="19"/>
      <c r="H14" s="65"/>
      <c r="J14" s="204" t="s">
        <v>90</v>
      </c>
      <c r="K14" s="137">
        <f t="shared" si="1"/>
        <v>14.419</v>
      </c>
      <c r="L14" s="137">
        <f t="shared" si="2"/>
        <v>2.3476955499999996</v>
      </c>
      <c r="M14" s="205">
        <f t="shared" si="3"/>
        <v>12.071304450000001</v>
      </c>
      <c r="N14" s="138">
        <f t="shared" si="4"/>
        <v>16.281958180178925</v>
      </c>
      <c r="O14" s="156"/>
      <c r="Q14" s="129"/>
      <c r="R14" s="129"/>
      <c r="S14" s="129"/>
    </row>
    <row r="15" spans="2:19" ht="30.75">
      <c r="B15" s="19"/>
      <c r="C15" s="193" t="s">
        <v>91</v>
      </c>
      <c r="D15" s="200">
        <v>292204820</v>
      </c>
      <c r="E15" s="200">
        <v>55862688.030000001</v>
      </c>
      <c r="F15" s="218">
        <f t="shared" si="0"/>
        <v>19.117647693148935</v>
      </c>
      <c r="G15" s="19"/>
      <c r="H15" s="65"/>
      <c r="J15" s="204" t="s">
        <v>91</v>
      </c>
      <c r="K15" s="137">
        <f t="shared" si="1"/>
        <v>292.20481999999998</v>
      </c>
      <c r="L15" s="137">
        <f t="shared" si="2"/>
        <v>55.862688030000001</v>
      </c>
      <c r="M15" s="205">
        <f t="shared" si="3"/>
        <v>236.34213196999997</v>
      </c>
      <c r="N15" s="138">
        <f t="shared" si="4"/>
        <v>19.117647693148935</v>
      </c>
      <c r="O15" s="156"/>
      <c r="Q15" s="129"/>
      <c r="R15" s="129"/>
      <c r="S15" s="129"/>
    </row>
    <row r="16" spans="2:19" ht="18">
      <c r="B16" s="19"/>
      <c r="C16" s="136" t="s">
        <v>45</v>
      </c>
      <c r="D16" s="219">
        <f>SUM(D10:D15)</f>
        <v>2130769200</v>
      </c>
      <c r="E16" s="219">
        <f>SUM(E10:E15)</f>
        <v>219774541.63000003</v>
      </c>
      <c r="F16" s="220">
        <f t="shared" si="0"/>
        <v>10.314328817499334</v>
      </c>
      <c r="G16" s="19"/>
      <c r="J16" s="136" t="s">
        <v>45</v>
      </c>
      <c r="K16" s="139">
        <f>SUM(K10:K15)</f>
        <v>2130.7692000000002</v>
      </c>
      <c r="L16" s="141">
        <f>SUM(L10:L15)</f>
        <v>219.77454162999999</v>
      </c>
      <c r="M16" s="141">
        <f>SUM(M10:M15)</f>
        <v>1910.9946583699998</v>
      </c>
      <c r="N16" s="157">
        <f t="shared" si="4"/>
        <v>10.314328817499332</v>
      </c>
      <c r="O16" s="44"/>
      <c r="Q16" s="129"/>
      <c r="R16" s="129"/>
      <c r="S16" s="129"/>
    </row>
    <row r="17" spans="2:15">
      <c r="B17" s="19"/>
      <c r="C17" s="51"/>
      <c r="D17" s="51"/>
      <c r="E17" s="51"/>
      <c r="F17" s="51"/>
      <c r="G17" s="19"/>
    </row>
    <row r="18" spans="2:15">
      <c r="B18" s="19"/>
      <c r="C18" s="51"/>
      <c r="D18" s="51"/>
      <c r="E18" s="51"/>
      <c r="F18" s="51"/>
      <c r="G18" s="19"/>
      <c r="O18" s="44"/>
    </row>
    <row r="19" spans="2:15" ht="19.5" thickBot="1">
      <c r="B19" s="19"/>
      <c r="C19" s="150" t="s">
        <v>99</v>
      </c>
      <c r="D19" s="19"/>
      <c r="E19" s="19"/>
      <c r="F19" s="19"/>
      <c r="G19" s="19"/>
    </row>
    <row r="20" spans="2:15" ht="167.25" customHeight="1" thickTop="1" thickBot="1">
      <c r="C20" s="424" t="s">
        <v>196</v>
      </c>
      <c r="D20" s="425"/>
      <c r="E20" s="425"/>
      <c r="F20" s="426"/>
      <c r="O20" s="44"/>
    </row>
    <row r="21" spans="2:15" ht="22.5" thickTop="1" thickBot="1">
      <c r="C21" s="127"/>
      <c r="D21" s="127"/>
      <c r="E21" s="127"/>
      <c r="F21" s="127"/>
    </row>
    <row r="22" spans="2:15" ht="186" customHeight="1" thickTop="1" thickBot="1">
      <c r="C22" s="427" t="s">
        <v>175</v>
      </c>
      <c r="D22" s="428"/>
      <c r="E22" s="428"/>
      <c r="F22" s="429"/>
    </row>
    <row r="23" spans="2:15" ht="21.75" thickTop="1">
      <c r="C23" s="128"/>
      <c r="D23" s="128"/>
      <c r="E23" s="128"/>
      <c r="F23" s="128"/>
    </row>
    <row r="24" spans="2:15" ht="104.25" customHeight="1">
      <c r="C24" s="423" t="s">
        <v>218</v>
      </c>
      <c r="D24" s="423"/>
      <c r="E24" s="423"/>
      <c r="F24" s="423"/>
    </row>
    <row r="25" spans="2:15" ht="15.75">
      <c r="C25" s="49"/>
      <c r="D25" s="49"/>
      <c r="E25" s="49"/>
      <c r="F25" s="49"/>
    </row>
    <row r="26" spans="2:15" ht="124.5" customHeight="1">
      <c r="C26" s="423" t="s">
        <v>219</v>
      </c>
      <c r="D26" s="423"/>
      <c r="E26" s="423"/>
      <c r="F26" s="423"/>
    </row>
    <row r="53" spans="4:4" ht="18">
      <c r="D53" s="126"/>
    </row>
  </sheetData>
  <mergeCells count="12">
    <mergeCell ref="C24:F24"/>
    <mergeCell ref="C26:F26"/>
    <mergeCell ref="C20:F20"/>
    <mergeCell ref="C22:F22"/>
    <mergeCell ref="J2:L2"/>
    <mergeCell ref="C8:F8"/>
    <mergeCell ref="C7:F7"/>
    <mergeCell ref="C6:F6"/>
    <mergeCell ref="C2:F2"/>
    <mergeCell ref="J6:N6"/>
    <mergeCell ref="J7:N7"/>
    <mergeCell ref="C4:N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Y D A A B Q S w M E F A A C A A g A d 0 1 i X C q k p f W m A A A A 9 w A A A B I A H A B D b 2 5 m a W c v U G F j a 2 F n Z S 5 4 b W w g o h g A K K A U A A A A A A A A A A A A A A A A A A A A A A A A A A A A h Y + 9 D o I w G E V f h X S n P x A S Q z 7 K 4 O A i i Y n G u D a l Q i M U Q 4 v l 3 R x 8 J F 9 B j K J u j v f c M 9 x 7 v 9 4 g H 9 s m u K j e 6 s 5 k i G G K A m V k V 2 p T Z W h w x 3 C B c g 4 b I U + i U s E k G 5 u O t s x Q 7 d w 5 J c R 7 j 3 2 M u 7 4 i E a W M H I r 1 V t a q F e g j 6 / 9 y q I 1 1 w k i F O O x f Y 3 i E W U I x o 0 m M K Z C Z Q q H N 1 4 i m w c / 2 B 8 J y a N z Q K 6 5 s u N o B m S O Q 9 w n + A F B L A w Q U A A I A C A B 3 T W J 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0 1 i X F Y E L V O u A A A A 4 A A A A B M A H A B G b 3 J t d W x h c y 9 T Z W N 0 a W 9 u M S 5 t I K I Y A C i g F A A A A A A A A A A A A A A A A A A A A A A A A A A A A G 2 N P Q u D M B C G d 8 H / E N J F I Q h i P w R x k q 7 t U K G D O E S 9 t k G T k y R C i / j f m 5 K 1 7 3 J w 9 9 z z G u i t Q E V u f q Z F G I S B e X E N A 6 l 5 N / G U l G Q C G w b E 5 a r F E 5 T b n N 8 9 T E m 1 a A 3 K 3 l G P H e I Y x W t z 4 R J K 6 j 9 p u z U V K u u Q l n n B j t Z i R t J z 2 Q k + I H W q H w t J r b k y D 9 S y w m m R q v 7 M Y C J f x 9 a V 5 h l L 9 0 e W 5 a c k P V B G r L s T t c g O 9 L b F Y S D U f 3 / x B V B L A Q I t A B Q A A g A I A H d N Y l w q p K X 1 p g A A A P c A A A A S A A A A A A A A A A A A A A A A A A A A A A B D b 2 5 m a W c v U G F j a 2 F n Z S 5 4 b W x Q S w E C L Q A U A A I A C A B 3 T W J c D 8 r p q 6 Q A A A D p A A A A E w A A A A A A A A A A A A A A A A D y A A A A W 0 N v b n R l b n R f V H l w Z X N d L n h t b F B L A Q I t A B Q A A g A I A H d N Y l x W B C 1 T r g A A A O A A A A A T A A A A A A A A A A A A A A A A A O M B A A B G b 3 J t d W x h c y 9 T Z W N 0 a W 9 u M S 5 t U E s F B g A A A A A D A A M A w g A A A N 4 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0 I A A A A A A A A + 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h Z W Y 1 M T J j M i 0 w Z W N k L T Q 2 Z D U t Y j B j Y S 0 y M m R i M j V l N T A 3 Z G E 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2 L T A z L T A y V D E 1 O j Q z O j E 0 L j k 3 M j c z N z R a I i A v P j x F b n R y e S B U e X B l P S J G a W x s Q 2 9 s d W 1 u V H l w Z X M i I F Z h b H V l P S J z Q l E 9 P S I g L z 4 8 R W 5 0 c n k g V H l w Z T 0 i R m l s b E N v b H V t b k 5 h b W V z I i B W Y W x 1 Z T 0 i c 1 s m c X V v d D s 4 M y w x N D Y s M z g 3 L j E 1 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0 F 1 d G 9 S Z W 1 v d m V k Q 2 9 s d W 1 u c z E u e z g z L D E 0 N i w z O D c u M T U s M H 0 m c X V v d D t d L C Z x d W 9 0 O 0 N v b H V t b k N v d W 5 0 J n F 1 b 3 Q 7 O j E s J n F 1 b 3 Q 7 S 2 V 5 Q 2 9 s d W 1 u T m F t Z X M m c X V v d D s 6 W 1 0 s J n F 1 b 3 Q 7 Q 2 9 s d W 1 u S W R l b n R p d G l l c y Z x d W 9 0 O z p b J n F 1 b 3 Q 7 U 2 V j d G l v b j E v V G F i b G E x L 0 F 1 d G 9 S Z W 1 v d m V k Q 2 9 s d W 1 u c z E u e z g z L D E 0 N i w z O D c u M T U s M H 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2 g A A A A E A A A D Q j J 3 f A R X R E Y x 6 A M B P w p f r A Q A A A C Q 2 X i c p 7 y N E l x 0 t E B 8 4 B o I A A A A A A g A A A A A A A 2 Y A A M A A A A A Q A A A A f R w 7 Z V K N R b M 9 Z g B 9 8 p e W u Q A A A A A E g A A A o A A A A B A A A A D L n b 5 l A d h A l 2 f f h 0 J 1 o 9 D O U A A A A A C r h 5 w x 5 Y i 1 U d 5 H I x 0 1 R Q h o P 6 I A I Y X o a m 1 i R F 4 x q r P w o U M J N Y n N 4 A f n Z u h 0 9 2 J Y T G w y m e m x 3 S c g c p n d A L s L i V f 0 Q O R k 9 v l W a Z R k S J N 7 3 Q V 6 F A A A A N s z c t q I / b z 9 D M + R q L Q k g 7 f W T 5 Z w < / D a t a M a s h u p > 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A67AD7-54B7-4805-AFE1-6DCDC28E011B}">
  <ds:schemaRefs>
    <ds:schemaRef ds:uri="http://schemas.microsoft.com/DataMashup"/>
  </ds:schemaRefs>
</ds:datastoreItem>
</file>

<file path=customXml/itemProps2.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2E4126-94EB-49B8-9E9C-4ECBDAE46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Juan Esteban Ordonez Gonzalez</cp:lastModifiedBy>
  <cp:lastPrinted>2023-06-12T17:07:39Z</cp:lastPrinted>
  <dcterms:created xsi:type="dcterms:W3CDTF">2023-02-11T22:01:01Z</dcterms:created>
  <dcterms:modified xsi:type="dcterms:W3CDTF">2026-04-06T21:37:24Z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