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an.ordonez\Desktop\1) CNC TABLERO AGO 25\1) TABLERO CNC AG 25\TABLERO MAGA AGO 2025\"/>
    </mc:Choice>
  </mc:AlternateContent>
  <xr:revisionPtr revIDLastSave="0" documentId="13_ncr:1_{DBBA962C-7F9A-43E8-9CC2-96F281B0BDB1}" xr6:coauthVersionLast="47" xr6:coauthVersionMax="47" xr10:uidLastSave="{00000000-0000-0000-0000-000000000000}"/>
  <bookViews>
    <workbookView xWindow="-120" yWindow="-120" windowWidth="29040" windowHeight="15840" tabRatio="773" activeTab="5"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FINALIDAD'!$J$68</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6" i="6" l="1"/>
  <c r="M11" i="6"/>
  <c r="M12" i="6"/>
  <c r="M13" i="6"/>
  <c r="M14" i="6"/>
  <c r="M15" i="6"/>
  <c r="M10" i="6"/>
  <c r="N13" i="6"/>
  <c r="N14" i="6"/>
  <c r="N15" i="6"/>
  <c r="K16" i="6"/>
  <c r="L10" i="6"/>
  <c r="L16" i="6" s="1"/>
  <c r="N16" i="6" s="1"/>
  <c r="L11" i="6"/>
  <c r="N11" i="6" s="1"/>
  <c r="L12" i="6"/>
  <c r="N12" i="6" s="1"/>
  <c r="L13" i="6"/>
  <c r="L14" i="6"/>
  <c r="L15" i="6"/>
  <c r="H8" i="1"/>
  <c r="H9" i="1"/>
  <c r="H10" i="1"/>
  <c r="H11" i="1"/>
  <c r="H12" i="1"/>
  <c r="H13" i="1"/>
  <c r="H14" i="1"/>
  <c r="H15" i="1"/>
  <c r="T9" i="2"/>
  <c r="D45" i="5"/>
  <c r="F28" i="5"/>
  <c r="F29" i="5"/>
  <c r="F30" i="5"/>
  <c r="F32" i="5"/>
  <c r="F27" i="5"/>
  <c r="D18" i="4"/>
  <c r="H16" i="1" s="1"/>
  <c r="F10" i="6"/>
  <c r="F11" i="6"/>
  <c r="F12" i="6"/>
  <c r="F13" i="6"/>
  <c r="F14" i="6"/>
  <c r="F15" i="6"/>
  <c r="N22" i="1"/>
  <c r="N10" i="6" l="1"/>
  <c r="F33" i="5"/>
  <c r="D21" i="3"/>
  <c r="E42" i="3"/>
  <c r="D56" i="3" s="1"/>
  <c r="E43" i="3"/>
  <c r="D57" i="3" s="1"/>
  <c r="E44" i="3"/>
  <c r="D58" i="3" s="1"/>
  <c r="E45" i="3"/>
  <c r="D59" i="3" s="1"/>
  <c r="E46" i="3"/>
  <c r="D60" i="3" s="1"/>
  <c r="E47" i="3"/>
  <c r="D61" i="3" s="1"/>
  <c r="E48" i="3"/>
  <c r="D62" i="3" s="1"/>
  <c r="E49" i="3"/>
  <c r="D63" i="3" s="1"/>
  <c r="E41" i="3"/>
  <c r="D55" i="3" s="1"/>
  <c r="E33" i="5"/>
  <c r="D64" i="3" l="1"/>
  <c r="E50" i="3"/>
  <c r="L27" i="4"/>
  <c r="L26" i="4"/>
  <c r="L25" i="4"/>
  <c r="L24" i="4"/>
  <c r="L22" i="4"/>
  <c r="S9" i="2"/>
  <c r="R9" i="2"/>
  <c r="F27" i="1"/>
  <c r="N21" i="1"/>
  <c r="G28" i="1"/>
  <c r="G29" i="1"/>
  <c r="G30" i="1"/>
  <c r="G31" i="1"/>
  <c r="G32" i="1"/>
  <c r="F28" i="1"/>
  <c r="F29" i="1"/>
  <c r="F30" i="1"/>
  <c r="F31" i="1"/>
  <c r="F32" i="1"/>
  <c r="G27" i="1"/>
  <c r="D16" i="6"/>
  <c r="E16" i="6"/>
  <c r="F10" i="2"/>
  <c r="F16" i="1" s="1"/>
  <c r="F12" i="1"/>
  <c r="F8" i="1"/>
  <c r="L28" i="4" l="1"/>
  <c r="F16" i="6"/>
  <c r="L15" i="4"/>
  <c r="N19" i="1" l="1"/>
  <c r="K8" i="1" l="1"/>
  <c r="K9" i="1"/>
  <c r="K10" i="1"/>
  <c r="K11" i="1"/>
  <c r="K12" i="1"/>
  <c r="K13" i="1"/>
  <c r="K14" i="1"/>
  <c r="K15" i="1"/>
  <c r="K16" i="1"/>
  <c r="N20"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<sst xmlns="http://schemas.openxmlformats.org/spreadsheetml/2006/main" count="331" uniqueCount="217">
  <si>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</si>
  <si>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</si>
  <si>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</si>
  <si>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</si>
  <si>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</si>
  <si>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</si>
  <si>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</si>
  <si>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</si>
  <si>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</si>
  <si>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</si>
  <si>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</si>
  <si>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</si>
  <si>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</si>
  <si>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</si>
  <si>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</si>
  <si>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</si>
  <si>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</si>
  <si>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</si>
  <si>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</si>
  <si>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</si>
  <si>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</si>
  <si>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</si>
  <si>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</si>
  <si>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</si>
  <si>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</si>
  <si>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</si>
  <si>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</si>
  <si>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</si>
  <si>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</si>
  <si>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</si>
  <si>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</si>
  <si>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</si>
  <si>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</si>
  <si>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</si>
  <si>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</si>
  <si>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</si>
  <si>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</si>
  <si>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</si>
  <si>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</si>
  <si>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</si>
  <si>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</si>
  <si>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</si>
  <si>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</si>
  <si>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</si>
  <si>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</si>
  <si>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</si>
  <si>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</si>
  <si>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</si>
  <si>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</si>
  <si>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</si>
  <si>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</si>
  <si>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</si>
  <si>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</si>
  <si>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</si>
  <si>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</si>
  <si>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</si>
  <si>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</si>
  <si>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</si>
  <si>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</si>
  <si>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</si>
  <si>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</si>
  <si>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</si>
  <si>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</si>
  <si>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</si>
  <si>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</si>
  <si>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</si>
  <si>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</si>
  <si>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</si>
  <si>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</si>
  <si>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</si>
  <si>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</si>
  <si>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</si>
  <si>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</si>
  <si>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</si>
  <si>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</si>
  <si>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</si>
  <si>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</si>
  <si>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</si>
  <si>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</si>
  <si>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</si>
  <si>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</si>
  <si>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</si>
  <si>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</si>
  <si>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</si>
  <si>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</si>
  <si>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(Milones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</si>
  <si>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</si>
  <si>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</si>
  <si>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</si>
  <si>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</si>
  <si>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</si>
  <si>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</si>
  <si>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</si>
  <si>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</si>
  <si>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</si>
  <si>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</si>
  <si>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</si>
  <si>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</si>
  <si>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</si>
  <si>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</si>
  <si>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</si>
  <si>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</si>
  <si>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</si>
  <si>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</si>
  <si>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r>
      <t xml:space="preserve">200 MATERIALES Y SUMINISTROS: </t>
    </r>
    <r>
      <rPr>
        <sz val="14"/>
        <color rgb="FF002060"/>
        <rFont val="Arial"/>
        <family val="2"/>
      </rPr>
      <t>Para compra de alimentos, semillas, fertilizantes, papel de escritorio, plántulas etc.</t>
    </r>
  </si>
  <si>
    <r>
      <t xml:space="preserve">300 PROPIEDAD, PLANTA, EQUIPO E INTANGIBLES: </t>
    </r>
    <r>
      <rPr>
        <sz val="14"/>
        <color rgb="FF002060"/>
        <rFont val="Arial"/>
        <family val="2"/>
      </rPr>
      <t>Compra de computadoras, inversión en sistemas de riego, compra de vehículos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</si>
  <si>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t>
    </r>
  </si>
  <si>
    <r>
      <t xml:space="preserve">500 TRANSFERENCIAS DE CAPITAL: </t>
    </r>
    <r>
      <rPr>
        <sz val="14"/>
        <color rgb="FF002060"/>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</si>
  <si>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t xml:space="preserve">Descripción de los grupos de gasto vigentes en el MAGA </t>
  </si>
  <si>
    <r>
      <t xml:space="preserve">600 ACTIVOS FINANCIEROS: </t>
    </r>
    <r>
      <rPr>
        <sz val="14"/>
        <color rgb="FF002060"/>
        <rFont val="Arial"/>
        <family val="2"/>
      </rPr>
      <t>Financiamiento reembolsable a productores organizados (Se administra a través del Fondo Nacional para la Reactivación y Modernización de la Actividad Agropecuaria -FONAGRO-.</t>
    </r>
  </si>
  <si>
    <r>
      <t xml:space="preserve">900 ASIGNACIONES GLOBALES: </t>
    </r>
    <r>
      <rPr>
        <sz val="14"/>
        <color rgb="FF002060"/>
        <rFont val="Arial"/>
        <family val="2"/>
      </rPr>
      <t>Para pago de sentencias judiciales -incluye reinstalaciones-</t>
    </r>
  </si>
  <si>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</si>
  <si>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</si>
  <si>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</si>
  <si>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</si>
  <si>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</si>
  <si>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</si>
  <si>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</si>
  <si>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</si>
  <si>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</si>
  <si>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</si>
  <si>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</si>
  <si>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</si>
  <si>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</si>
  <si>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</si>
  <si>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</si>
  <si>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</si>
  <si>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</si>
  <si>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</si>
  <si>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</si>
  <si>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</si>
  <si>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</si>
  <si>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</si>
  <si>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</si>
  <si>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</si>
  <si>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</si>
  <si>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</si>
  <si>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</si>
  <si>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</si>
  <si>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1) Apoyo a la Protección y Bienestar Animal (Unidad de Bienestar Animal)</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</si>
  <si>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</si>
  <si>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1) Apoyo a la Producción Agrícola, Pecuaria e Hidrobiológica (Escuelas de Formación Agrícola de Sololá, San Marcos, Jacaltenango y Cobán, en dichas escuelas se gradúan peritos técnicos y forestales)</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</si>
  <si>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</si>
  <si>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</si>
  <si>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</si>
  <si>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</si>
  <si>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</si>
  <si>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</si>
  <si>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</si>
  <si>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</si>
  <si>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</si>
  <si>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</si>
  <si>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</si>
  <si>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</si>
  <si>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t>SERVICIOS PERSONALES, TÉCNICOS Y PROFESIONALES (Quetzales)</t>
  </si>
  <si>
    <t>Ejecución presupuestaria del subgrupo de gasto 18                        Servicios Técnicos y profesionales</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</si>
  <si>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</si>
  <si>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</si>
  <si>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</si>
  <si>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</si>
  <si>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</si>
  <si>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</si>
  <si>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</si>
  <si>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</si>
  <si>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</si>
  <si>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</si>
  <si>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</si>
  <si>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</si>
  <si>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</si>
  <si>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</si>
  <si>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</si>
  <si>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</si>
  <si>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MAGA AL 31 DE AGOSTO 2023</t>
  </si>
  <si>
    <t>EJECUCIÓN PRESUPUESTARIA INSITITUCIONAL A3 31 DE  AGOSTO  DE 2025</t>
  </si>
  <si>
    <t>AL MES DE AGOSTO DE 2025</t>
  </si>
  <si>
    <t>EJECUCIÓN PRESUPUESTARIA POR GRUPO DE GASTO  Y FINALIDAD AL MES DE AGOSTO DE 2025</t>
  </si>
  <si>
    <t>EJECUCIÓN PRESUPUESTARIA POR PROGRAMA AL MES DE AGOSTO DE 2025</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</si>
  <si>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</si>
  <si>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t xml:space="preserve">DESCRIPCIÓN DE FINALIDADES </t>
  </si>
  <si>
    <t>DESCRIPCIÓN *</t>
  </si>
  <si>
    <t>Los programas presupuestarios están descritos en el Tablero</t>
  </si>
  <si>
    <t xml:space="preserve">EJECUCIÓN POR REGIÓN </t>
  </si>
  <si>
    <t>CARACTERÍSTICAS DEL PERSONAL QUE LABORA EN EL MAGA AL 31 DE  AGOSTO 2025</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</si>
  <si>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</si>
  <si>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</si>
  <si>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t>Al mes de agosto de 2025</t>
  </si>
  <si>
    <t>Al mes de agosto  de 2025</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</si>
  <si>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</si>
  <si>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</si>
  <si>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</si>
  <si>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</si>
  <si>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</si>
  <si>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EJECUCIÓN PRESUPUESTARIA INSTIUCIONAL AL MES DE AGOSTO DE 2025</t>
  </si>
  <si>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los identficados con los códigos  11,12,13 y 14 de los arriba indicados (Ver  descripción en el Tablero).</t>
    </r>
  </si>
  <si>
    <t>EJECUCIÓN PRESUPUESTARIA POR GRUPO DE GASTO  A AGOSTO DE 2025</t>
  </si>
  <si>
    <t>ACTUALIZADO AL 31 DE AGOSTO  DE 2025</t>
  </si>
  <si>
    <t xml:space="preserve">0                                                           29                                                    416 </t>
  </si>
  <si>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</si>
  <si>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t>(Millones de quetzxales)</t>
  </si>
  <si>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</si>
  <si>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PRINCIPALES AVANCES O LOGROS
AL 31 DE AGOSTO    DE 2025 </t>
  </si>
  <si>
    <t xml:space="preserve">EJECUCIÓN PRESUPUESTARIA
POR GRUPOS DE GASTO  </t>
  </si>
  <si>
    <t>EJECUCIÓN PRESUPUESTARIA 
POR FINALIDAD                                                                  (Quetzales)</t>
  </si>
  <si>
    <t>EJECUCIÓN 
POR FINALIDAD                                                                                               (Millones de quetzales)</t>
  </si>
  <si>
    <t>SERVICIOS PERSONALES, TÉCNICOS Y PROFESIONALES, AL 31 DE AGOSTO 2025</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</si>
  <si>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</si>
  <si>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</si>
  <si>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</si>
  <si>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</si>
  <si>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</si>
  <si>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</si>
  <si>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No de personas: 1) Dirección de Recursos Humanos del MAGA  y 2) Contratadas con cargo al  Subgrupo de gasto 18 (Servicios Técnicos y profesionales): Fondo Nacional gpara la Reactivación y Modernización   de la Actividad Agropecuaria (FONAGRO)                                                                                            </t>
    </r>
  </si>
  <si>
    <t>PERSONAL QUE LABORA EN EL MAGA                                                                           AL MES DE  AGOSTO DE  2025</t>
  </si>
  <si>
    <t>Programa</t>
  </si>
  <si>
    <t xml:space="preserve">% EJECUCIÓN </t>
  </si>
  <si>
    <t>Saldo por devengar</t>
  </si>
  <si>
    <t>EJECUCIÓN PRESUPUESTARIA POR PROGRAMA                                                                                                                                                                       AL  MES DE AGOSTO DE 2025                                                                                                                                                                                                                                                                                                                                                                           (MILLONES DE QUETZALES)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</si>
</sst>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charset val="1"/>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2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458">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4" fillId="4" borderId="1" xfId="0" applyFont="1" applyFill="1" applyBorder="1" applyAlignment="1">
      <alignment horizontal="left" vertical="center" wrapText="1"/>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2" fontId="28" fillId="4" borderId="39" xfId="0" applyNumberFormat="1" applyFont="1" applyFill="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27" fillId="0" borderId="1" xfId="0" applyFont="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24" borderId="1" xfId="0" applyFont="1" applyFill="1" applyBorder="1" applyAlignment="1">
      <alignment horizontal="center"/>
    </xf>
    <xf numFmtId="0" fontId="0" fillId="0" borderId="0" xfId="0" applyFont="1" applyBorder="1"/>
    <xf numFmtId="0" fontId="10" fillId="4" borderId="0" xfId="0" applyFont="1" applyFill="1" applyBorder="1" applyAlignment="1">
      <alignment horizontal="center"/>
    </xf>
    <xf numFmtId="0" fontId="10" fillId="4" borderId="0" xfId="0" applyFont="1" applyFill="1" applyBorder="1" applyAlignment="1">
      <alignment horizontal="center" vertical="center"/>
    </xf>
    <xf numFmtId="0" fontId="9" fillId="4" borderId="0" xfId="0" applyFont="1" applyFill="1" applyBorder="1" applyAlignment="1">
      <alignment horizontal="center"/>
    </xf>
    <xf numFmtId="0" fontId="12" fillId="4" borderId="0" xfId="0" applyFont="1" applyFill="1" applyBorder="1" applyAlignment="1">
      <alignment vertical="center" wrapText="1"/>
    </xf>
    <xf numFmtId="0" fontId="29" fillId="4" borderId="0" xfId="0" applyFont="1" applyFill="1" applyBorder="1" applyAlignment="1">
      <alignment horizontal="center" vertical="center" wrapText="1"/>
    </xf>
    <xf numFmtId="0" fontId="0" fillId="4" borderId="0" xfId="0" applyFont="1" applyFill="1" applyBorder="1"/>
    <xf numFmtId="2" fontId="10" fillId="4" borderId="0" xfId="0" applyNumberFormat="1" applyFont="1" applyFill="1" applyBorder="1" applyAlignment="1">
      <alignment horizontal="center" vertical="center"/>
    </xf>
    <xf numFmtId="0" fontId="29" fillId="4" borderId="0" xfId="0" applyFont="1" applyFill="1" applyBorder="1" applyAlignment="1">
      <alignment horizontal="center" vertical="center"/>
    </xf>
    <xf numFmtId="0" fontId="12" fillId="4" borderId="0" xfId="0" applyFont="1" applyFill="1" applyBorder="1" applyAlignment="1">
      <alignment vertical="center"/>
    </xf>
    <xf numFmtId="0" fontId="0" fillId="4" borderId="0" xfId="0" applyFont="1" applyFill="1" applyBorder="1" applyAlignment="1">
      <alignment horizontal="center"/>
    </xf>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11" borderId="4" xfId="0" applyFont="1" applyFill="1" applyBorder="1" applyAlignment="1">
      <alignment horizontal="left" vertical="center" wrapText="1"/>
    </xf>
    <xf numFmtId="8" fontId="19" fillId="23" borderId="5" xfId="0" applyNumberFormat="1" applyFont="1" applyFill="1" applyBorder="1" applyAlignment="1">
      <alignment horizontal="center" vertical="center"/>
    </xf>
    <xf numFmtId="0" fontId="16" fillId="12" borderId="4" xfId="0" applyFont="1" applyFill="1" applyBorder="1" applyAlignment="1">
      <alignment horizontal="left" vertical="center" wrapText="1"/>
    </xf>
    <xf numFmtId="8" fontId="19" fillId="12" borderId="5" xfId="0" applyNumberFormat="1" applyFont="1" applyFill="1" applyBorder="1" applyAlignment="1">
      <alignment horizontal="center" vertical="center"/>
    </xf>
    <xf numFmtId="0" fontId="16" fillId="13" borderId="4" xfId="0" applyFont="1" applyFill="1" applyBorder="1" applyAlignment="1">
      <alignment horizontal="left" vertical="center" wrapText="1"/>
    </xf>
    <xf numFmtId="8" fontId="19" fillId="22" borderId="5" xfId="0" applyNumberFormat="1" applyFont="1" applyFill="1" applyBorder="1" applyAlignment="1">
      <alignment horizontal="center" vertical="center"/>
    </xf>
    <xf numFmtId="0" fontId="16" fillId="14" borderId="4" xfId="0" applyFont="1" applyFill="1" applyBorder="1" applyAlignment="1">
      <alignment horizontal="left" vertical="center" wrapText="1"/>
    </xf>
    <xf numFmtId="8" fontId="19" fillId="21" borderId="5" xfId="0" applyNumberFormat="1" applyFont="1" applyFill="1" applyBorder="1" applyAlignment="1">
      <alignment horizontal="center" vertical="center"/>
    </xf>
    <xf numFmtId="0" fontId="16" fillId="15" borderId="4" xfId="0" applyFont="1" applyFill="1" applyBorder="1" applyAlignment="1">
      <alignment horizontal="left" vertical="center" wrapText="1"/>
    </xf>
    <xf numFmtId="8" fontId="19" fillId="15" borderId="5" xfId="0" applyNumberFormat="1" applyFont="1" applyFill="1" applyBorder="1" applyAlignment="1">
      <alignment horizontal="center" vertical="center"/>
    </xf>
    <xf numFmtId="0" fontId="16" fillId="16" borderId="4" xfId="0" applyFont="1" applyFill="1" applyBorder="1" applyAlignment="1">
      <alignment horizontal="left" vertical="center" wrapText="1"/>
    </xf>
    <xf numFmtId="8" fontId="19" fillId="20" borderId="5" xfId="0" applyNumberFormat="1" applyFont="1" applyFill="1" applyBorder="1" applyAlignment="1">
      <alignment horizontal="center" vertical="center"/>
    </xf>
    <xf numFmtId="0" fontId="16" fillId="17" borderId="4" xfId="0" applyFont="1" applyFill="1" applyBorder="1" applyAlignment="1">
      <alignment horizontal="left" vertical="center" wrapText="1"/>
    </xf>
    <xf numFmtId="8" fontId="19" fillId="19" borderId="5" xfId="0" applyNumberFormat="1" applyFont="1" applyFill="1" applyBorder="1" applyAlignment="1">
      <alignment horizontal="center" vertical="center"/>
    </xf>
    <xf numFmtId="0" fontId="16" fillId="18" borderId="4" xfId="0" applyFont="1" applyFill="1" applyBorder="1" applyAlignment="1">
      <alignment horizontal="left" vertical="center" wrapText="1"/>
    </xf>
    <xf numFmtId="8" fontId="19" fillId="18" borderId="5" xfId="0" applyNumberFormat="1" applyFont="1" applyFill="1" applyBorder="1" applyAlignment="1">
      <alignment horizontal="center" vertical="center"/>
    </xf>
    <xf numFmtId="0" fontId="16" fillId="4" borderId="4" xfId="0" applyFont="1" applyFill="1" applyBorder="1" applyAlignment="1">
      <alignment horizontal="left" vertical="center" wrapText="1"/>
    </xf>
    <xf numFmtId="8" fontId="19" fillId="4" borderId="5" xfId="0" applyNumberFormat="1" applyFont="1" applyFill="1" applyBorder="1" applyAlignment="1">
      <alignment horizontal="center" vertical="center"/>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30"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5"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1"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4" fontId="30" fillId="0" borderId="1" xfId="0" applyNumberFormat="1" applyFont="1" applyBorder="1" applyAlignment="1">
      <alignment horizontal="right" vertical="center"/>
    </xf>
    <xf numFmtId="166" fontId="39" fillId="0" borderId="1" xfId="0" applyNumberFormat="1" applyFont="1" applyBorder="1" applyAlignment="1">
      <alignment horizontal="right" vertical="center"/>
    </xf>
    <xf numFmtId="4" fontId="36" fillId="0" borderId="1" xfId="0" applyNumberFormat="1" applyFont="1" applyBorder="1" applyAlignment="1">
      <alignment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5" fontId="9" fillId="0" borderId="1" xfId="0" applyNumberFormat="1" applyFont="1" applyBorder="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0" fillId="0" borderId="36" xfId="0" applyBorder="1"/>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166" fontId="71" fillId="0" borderId="56" xfId="0" applyNumberFormat="1" applyFont="1" applyBorder="1"/>
    <xf numFmtId="165" fontId="71" fillId="0" borderId="56" xfId="0" applyNumberFormat="1" applyFont="1" applyBorder="1" applyAlignment="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5" fontId="9" fillId="0" borderId="56" xfId="0" applyNumberFormat="1" applyFont="1" applyBorder="1"/>
    <xf numFmtId="165" fontId="10" fillId="0" borderId="56" xfId="0" applyNumberFormat="1" applyFont="1" applyBorder="1"/>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4" fontId="23" fillId="3" borderId="1" xfId="0" applyNumberFormat="1" applyFont="1" applyFill="1" applyBorder="1" applyAlignment="1">
      <alignment horizontal="right"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1"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7" xfId="0" applyFont="1" applyBorder="1" applyAlignment="1">
      <alignment horizontal="justify" vertical="center" wrapText="1"/>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164" fontId="19" fillId="3" borderId="5" xfId="0" applyNumberFormat="1" applyFont="1" applyFill="1" applyBorder="1" applyAlignment="1">
      <alignment horizontal="center" vertical="center"/>
    </xf>
    <xf numFmtId="10" fontId="19" fillId="3" borderId="5" xfId="0"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10" fillId="0" borderId="0" xfId="0" applyFont="1" applyBorder="1" applyAlignment="1">
      <alignment horizontal="center"/>
    </xf>
    <xf numFmtId="0" fontId="10" fillId="0" borderId="0" xfId="0" applyFont="1" applyAlignment="1">
      <alignment horizontal="center"/>
    </xf>
    <xf numFmtId="0" fontId="9" fillId="0" borderId="0" xfId="0" applyFont="1" applyAlignment="1">
      <alignment horizontal="center" wrapText="1"/>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72" fillId="2" borderId="0" xfId="0" applyFont="1" applyFill="1" applyAlignment="1">
      <alignment horizontal="center"/>
    </xf>
    <xf numFmtId="0" fontId="27" fillId="0" borderId="42" xfId="0" applyFont="1" applyBorder="1" applyAlignment="1">
      <alignment vertical="center" wrapText="1"/>
    </xf>
    <xf numFmtId="0" fontId="27" fillId="0" borderId="43" xfId="0" applyFont="1" applyBorder="1" applyAlignment="1">
      <alignment vertical="center" wrapText="1"/>
    </xf>
    <xf numFmtId="0" fontId="27" fillId="0" borderId="44"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10" fillId="0" borderId="32" xfId="0" applyFont="1" applyBorder="1" applyAlignment="1">
      <alignment horizontal="center"/>
    </xf>
    <xf numFmtId="0" fontId="0" fillId="0" borderId="0" xfId="0" applyBorder="1" applyAlignment="1">
      <alignment horizontal="left"/>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7" fillId="0" borderId="37" xfId="0" applyFont="1" applyFill="1" applyBorder="1" applyAlignment="1">
      <alignment vertical="center" wrapText="1"/>
    </xf>
    <xf numFmtId="0" fontId="37" fillId="0" borderId="32" xfId="0" applyFont="1" applyFill="1" applyBorder="1" applyAlignment="1">
      <alignment vertical="center" wrapText="1"/>
    </xf>
    <xf numFmtId="0" fontId="37" fillId="0" borderId="26" xfId="0" applyFont="1" applyFill="1" applyBorder="1" applyAlignment="1">
      <alignment vertical="center" wrapText="1"/>
    </xf>
    <xf numFmtId="0" fontId="37" fillId="0" borderId="37" xfId="0" applyFont="1" applyBorder="1" applyAlignment="1"/>
    <xf numFmtId="0" fontId="37" fillId="0" borderId="32" xfId="0" applyFont="1" applyBorder="1" applyAlignment="1"/>
    <xf numFmtId="0" fontId="37" fillId="0" borderId="26" xfId="0" applyFont="1" applyBorder="1" applyAlignment="1"/>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6" fillId="8" borderId="1" xfId="0" applyFont="1" applyFill="1" applyBorder="1" applyAlignment="1">
      <alignment horizontal="center" vertical="center" wrapText="1"/>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0" fillId="0" borderId="0" xfId="0" applyBorder="1" applyAlignment="1">
      <alignment horizontal="center"/>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74"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Alignment="1">
      <alignment horizontal="center"/>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wrapText="1"/>
    </xf>
    <xf numFmtId="0" fontId="62" fillId="2" borderId="0" xfId="0" applyFont="1" applyFill="1" applyAlignment="1">
      <alignment horizontal="left"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0" fontId="11" fillId="3" borderId="56" xfId="0" applyFont="1" applyFill="1" applyBorder="1"/>
    <xf numFmtId="166" fontId="77" fillId="8" borderId="1" xfId="0" applyNumberFormat="1" applyFont="1" applyFill="1" applyBorder="1" applyAlignment="1">
      <alignment horizontal="right" vertical="center"/>
    </xf>
    <xf numFmtId="166" fontId="29" fillId="0" borderId="56" xfId="0" applyNumberFormat="1" applyFont="1" applyBorder="1" applyAlignment="1">
      <alignment horizontal="right" vertical="center"/>
    </xf>
    <xf numFmtId="166" fontId="20" fillId="3" borderId="56" xfId="0" applyNumberFormat="1" applyFont="1" applyFill="1" applyBorder="1" applyAlignment="1">
      <alignment horizontal="right" vertical="center"/>
    </xf>
    <xf numFmtId="166" fontId="20" fillId="8" borderId="56" xfId="0" applyNumberFormat="1" applyFont="1" applyFill="1" applyBorder="1" applyAlignment="1">
      <alignment horizontal="right"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1017640462704E-3"/>
                  <c:y val="1.5751056124431874E-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456772476296932E-3"/>
                  <c:y val="-3.9146073905099554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PRESUPUESTO'!$D$10:$F$10</c:f>
              <c:numCache>
                <c:formatCode>"Q"#,##0.00</c:formatCode>
                <c:ptCount val="3"/>
                <c:pt idx="0">
                  <c:v>2199102000</c:v>
                </c:pt>
                <c:pt idx="1">
                  <c:v>804450543.73000002</c:v>
                </c:pt>
                <c:pt idx="2" formatCode="0.00%">
                  <c:v>0.3658086545007917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sz="1400"/>
            </a:pPr>
            <a:r>
              <a:rPr lang="es-GT" sz="1400" b="1" i="0" baseline="0">
                <a:effectLst/>
              </a:rPr>
              <a:t>Ejecución presupuestaria por Programa </a:t>
            </a:r>
            <a:endParaRPr lang="es-GT" sz="1400">
              <a:effectLst/>
            </a:endParaRPr>
          </a:p>
          <a:p>
            <a:pPr>
              <a:defRPr sz="1400"/>
            </a:pPr>
            <a:r>
              <a:rPr lang="es-GT" sz="1400" b="1" i="0" baseline="0">
                <a:effectLst/>
              </a:rPr>
              <a:t>Al mes de agosto de 2025</a:t>
            </a:r>
            <a:endParaRPr lang="es-GT" sz="1400">
              <a:effectLst/>
            </a:endParaRPr>
          </a:p>
          <a:p>
            <a:pPr>
              <a:defRPr sz="1400"/>
            </a:pPr>
            <a:r>
              <a:rPr lang="es-GT" sz="1400" b="0" i="0" baseline="0">
                <a:effectLst/>
              </a:rPr>
              <a:t>(Millones de quetzales)</a:t>
            </a:r>
            <a:endParaRPr lang="es-GT" sz="1400">
              <a:effectLst/>
            </a:endParaRPr>
          </a:p>
          <a:p>
            <a:pPr>
              <a:defRPr sz="1400"/>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267.06937900000003</c:v>
                </c:pt>
                <c:pt idx="1">
                  <c:v>721.10626500000001</c:v>
                </c:pt>
                <c:pt idx="2">
                  <c:v>92.437057999999993</c:v>
                </c:pt>
                <c:pt idx="3">
                  <c:v>783.41733399999998</c:v>
                </c:pt>
                <c:pt idx="4">
                  <c:v>12.018694</c:v>
                </c:pt>
                <c:pt idx="5">
                  <c:v>323.05327</c:v>
                </c:pt>
                <c:pt idx="6">
                  <c:v>2199.1020000000003</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104.49245062</c:v>
                </c:pt>
                <c:pt idx="1">
                  <c:v>281.21916189999996</c:v>
                </c:pt>
                <c:pt idx="2">
                  <c:v>42.689646670000002</c:v>
                </c:pt>
                <c:pt idx="3">
                  <c:v>186.86645776</c:v>
                </c:pt>
                <c:pt idx="4">
                  <c:v>5.4743901500000005</c:v>
                </c:pt>
                <c:pt idx="5">
                  <c:v>183.70843662999999</c:v>
                </c:pt>
                <c:pt idx="6">
                  <c:v>804.45054372999994</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433C9F7-24B3-40CB-A1AA-8337C6844F2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24F267B4-27DB-4DC1-92E6-1DED7A17725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01B6A7F5-73D1-4CFE-BE69-93AC7157D9A5}"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E7783A8C-B05D-4436-9376-56EF792284CD}"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2199102000</c:v>
                </c:pt>
                <c:pt idx="1">
                  <c:v>804450543.73000002</c:v>
                </c:pt>
                <c:pt idx="2" formatCode="0.00%">
                  <c:v>0.3658086545007917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mes de agosto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2199.1019999999999</c:v>
                </c:pt>
                <c:pt idx="1">
                  <c:v>804.45054373000005</c:v>
                </c:pt>
                <c:pt idx="2">
                  <c:v>1394.6514562699999</c:v>
                </c:pt>
                <c:pt idx="3" formatCode="0.0">
                  <c:v>36.58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agosto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FINALIDAD'!$K$22:$K$28</c:f>
              <c:strCache>
                <c:ptCount val="7"/>
                <c:pt idx="0">
                  <c:v>Servicios Públicos Generales</c:v>
                </c:pt>
                <c:pt idx="2">
                  <c:v>Asuntos Económicos</c:v>
                </c:pt>
                <c:pt idx="3">
                  <c:v>Protección Ambiental</c:v>
                </c:pt>
                <c:pt idx="4">
                  <c:v>Educación</c:v>
                </c:pt>
                <c:pt idx="5">
                  <c:v>Protección Social</c:v>
                </c:pt>
                <c:pt idx="6">
                  <c:v>TOTAL</c:v>
                </c:pt>
              </c:strCache>
            </c:strRef>
          </c:cat>
          <c:val>
            <c:numRef>
              <c:f>'EJECUCIÓN GRUPO Y FINALIDAD'!$L$22:$L$28</c:f>
              <c:numCache>
                <c:formatCode>"Q"#,##0.0</c:formatCode>
                <c:ptCount val="7"/>
                <c:pt idx="0">
                  <c:v>22.574309539999998</c:v>
                </c:pt>
                <c:pt idx="2">
                  <c:v>626.40393140999993</c:v>
                </c:pt>
                <c:pt idx="3">
                  <c:v>5.4743901500000005</c:v>
                </c:pt>
                <c:pt idx="4">
                  <c:v>26.189524899999999</c:v>
                </c:pt>
                <c:pt idx="5">
                  <c:v>123.80838773000001</c:v>
                </c:pt>
                <c:pt idx="6">
                  <c:v>804.45054372999994</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mes de agosto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0.0</c:formatCode>
                <c:ptCount val="9"/>
                <c:pt idx="0">
                  <c:v>316.60946901</c:v>
                </c:pt>
                <c:pt idx="1">
                  <c:v>75.975170090000006</c:v>
                </c:pt>
                <c:pt idx="2">
                  <c:v>151.97784028999999</c:v>
                </c:pt>
                <c:pt idx="3">
                  <c:v>13.988199369999998</c:v>
                </c:pt>
                <c:pt idx="4">
                  <c:v>161.19077859999999</c:v>
                </c:pt>
                <c:pt idx="5">
                  <c:v>34.669320499999998</c:v>
                </c:pt>
                <c:pt idx="6">
                  <c:v>11.253548800000001</c:v>
                </c:pt>
                <c:pt idx="7">
                  <c:v>38.786217069999999</c:v>
                </c:pt>
                <c:pt idx="8">
                  <c:v>804.45054373000005</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AGOSTO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615.33103564999999</c:v>
                </c:pt>
                <c:pt idx="1">
                  <c:v>16.600569029999999</c:v>
                </c:pt>
                <c:pt idx="2">
                  <c:v>22.353818190000002</c:v>
                </c:pt>
                <c:pt idx="3">
                  <c:v>14.836722679999999</c:v>
                </c:pt>
                <c:pt idx="4">
                  <c:v>13.787574189999999</c:v>
                </c:pt>
                <c:pt idx="5">
                  <c:v>47.698838630000004</c:v>
                </c:pt>
                <c:pt idx="6">
                  <c:v>31.191505329999998</c:v>
                </c:pt>
                <c:pt idx="7">
                  <c:v>22.64754903</c:v>
                </c:pt>
                <c:pt idx="8">
                  <c:v>20.002931</c:v>
                </c:pt>
                <c:pt idx="9">
                  <c:v>804.45054372999994</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del Sub-grupo de gasto 18 "Servicios Técnicos y Profesonales"</a:t>
            </a:r>
          </a:p>
          <a:p>
            <a:pPr>
              <a:defRPr/>
            </a:pPr>
            <a:r>
              <a:rPr lang="es-GT" b="1" baseline="0"/>
              <a:t>Al mes de agosto  de 205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860410620478608"/>
          <c:y val="0.23828157349896481"/>
          <c:w val="0.69445519750559814"/>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12.809913999999999</c:v>
                </c:pt>
                <c:pt idx="1">
                  <c:v>7.3620206599999998</c:v>
                </c:pt>
                <c:pt idx="2">
                  <c:v>5.4478933400000003</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agosto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579370857</c:v>
                </c:pt>
                <c:pt idx="1">
                  <c:v>316609469.00999999</c:v>
                </c:pt>
                <c:pt idx="2">
                  <c:v>262761387.99000001</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a:solidFill>
                  <a:sysClr val="windowText" lastClr="000000"/>
                </a:solidFill>
              </a:rPr>
              <a:t>MINISTERIO DE AGRICULTURA, GANADERÍA Y ALIMENTACIÓN</a:t>
            </a:r>
          </a:p>
          <a:p>
            <a:pPr>
              <a:defRPr/>
            </a:pPr>
            <a:r>
              <a:rPr lang="es-GT" b="1">
                <a:solidFill>
                  <a:sysClr val="windowText" lastClr="000000"/>
                </a:solidFill>
              </a:rPr>
              <a:t>PERSONAL</a:t>
            </a:r>
            <a:r>
              <a:rPr lang="es-GT" b="1" baseline="0">
                <a:solidFill>
                  <a:sysClr val="windowText" lastClr="000000"/>
                </a:solidFill>
              </a:rPr>
              <a:t> DEL MAGA </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MSES DE  AGOSTO DE 2025</a:t>
            </a:r>
          </a:p>
          <a:p>
            <a:pPr>
              <a:defRPr/>
            </a:pPr>
            <a:endParaRPr lang="es-GT"/>
          </a:p>
        </c:rich>
      </c:tx>
      <c:layout>
        <c:manualLayout>
          <c:xMode val="edge"/>
          <c:yMode val="edge"/>
          <c:x val="0.20974303133264655"/>
          <c:y val="2.033898305084745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3.437619859471986E-2"/>
                  <c:y val="-1.815436629743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669588685524294"/>
                  <c:y val="-0.2738189544488757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1.8896881193785308E-2"/>
                  <c:y val="-1.72144668357133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5.879333176828061E-2"/>
                  <c:y val="-1.993690182666560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823</c:v>
                </c:pt>
                <c:pt idx="1">
                  <c:v>29</c:v>
                </c:pt>
                <c:pt idx="2" formatCode="#,##0">
                  <c:v>2898</c:v>
                </c:pt>
                <c:pt idx="3">
                  <c:v>416</c:v>
                </c:pt>
                <c:pt idx="4">
                  <c:v>67</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0" i="0" u="none"/>
            <a:t>El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a:t> Sus funciones sustantivas están establecidas en el Artículo 29 del Decreto  No. 114-97 "Ley del Organismo Ejecutivo", del Congreso de la República. </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979" custLinFactNeighborY="385">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93601"/>
          <a:ext cx="5986097" cy="2096178"/>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0" i="0" u="none" kern="1200"/>
            <a:t>El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kern="1200"/>
            <a:t> Sus funciones sustantivas están establecidas en el Artículo 29 del Decreto  No. 114-97 "Ley del Organismo Ejecutivo", del Congreso de la República. </a:t>
          </a:r>
        </a:p>
      </dsp:txBody>
      <dsp:txXfrm>
        <a:off x="102327" y="195928"/>
        <a:ext cx="5781443" cy="1891524"/>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196237"/>
          <a:ext cx="6188957" cy="207840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8392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688731</xdr:colOff>
      <xdr:row>13</xdr:row>
      <xdr:rowOff>14653</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628650</xdr:colOff>
      <xdr:row>34</xdr:row>
      <xdr:rowOff>1238250</xdr:rowOff>
    </xdr:from>
    <xdr:to>
      <xdr:col>12</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30</xdr:row>
      <xdr:rowOff>361949</xdr:rowOff>
    </xdr:from>
    <xdr:to>
      <xdr:col>13</xdr:col>
      <xdr:colOff>209550</xdr:colOff>
      <xdr:row>53</xdr:row>
      <xdr:rowOff>104774</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18</xdr:row>
      <xdr:rowOff>190500</xdr:rowOff>
    </xdr:from>
    <xdr:to>
      <xdr:col>3</xdr:col>
      <xdr:colOff>714375</xdr:colOff>
      <xdr:row>19</xdr:row>
      <xdr:rowOff>314325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83153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58</xdr:row>
      <xdr:rowOff>114300</xdr:rowOff>
    </xdr:from>
    <xdr:to>
      <xdr:col>10</xdr:col>
      <xdr:colOff>2495551</xdr:colOff>
      <xdr:row>60</xdr:row>
      <xdr:rowOff>85725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145126" y="19059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73</xdr:row>
      <xdr:rowOff>19050</xdr:rowOff>
    </xdr:from>
    <xdr:to>
      <xdr:col>3</xdr:col>
      <xdr:colOff>1809750</xdr:colOff>
      <xdr:row>74</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73</xdr:row>
      <xdr:rowOff>123825</xdr:rowOff>
    </xdr:from>
    <xdr:to>
      <xdr:col>11</xdr:col>
      <xdr:colOff>19050</xdr:colOff>
      <xdr:row>75</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2457450</xdr:colOff>
      <xdr:row>16</xdr:row>
      <xdr:rowOff>361950</xdr:rowOff>
    </xdr:from>
    <xdr:to>
      <xdr:col>11</xdr:col>
      <xdr:colOff>152400</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8335625" y="7324725"/>
          <a:ext cx="2381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2419350</xdr:colOff>
      <xdr:row>29</xdr:row>
      <xdr:rowOff>342900</xdr:rowOff>
    </xdr:from>
    <xdr:to>
      <xdr:col>11</xdr:col>
      <xdr:colOff>85725</xdr:colOff>
      <xdr:row>30</xdr:row>
      <xdr:rowOff>19050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8364200" y="12649200"/>
          <a:ext cx="209550"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34</xdr:row>
      <xdr:rowOff>76200</xdr:rowOff>
    </xdr:from>
    <xdr:to>
      <xdr:col>3</xdr:col>
      <xdr:colOff>1304925</xdr:colOff>
      <xdr:row>36</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65</xdr:row>
      <xdr:rowOff>0</xdr:rowOff>
    </xdr:from>
    <xdr:to>
      <xdr:col>3</xdr:col>
      <xdr:colOff>1790700</xdr:colOff>
      <xdr:row>66</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39</xdr:row>
      <xdr:rowOff>28574</xdr:rowOff>
    </xdr:from>
    <xdr:to>
      <xdr:col>4</xdr:col>
      <xdr:colOff>885826</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238124</xdr:rowOff>
    </xdr:from>
    <xdr:to>
      <xdr:col>28</xdr:col>
      <xdr:colOff>0</xdr:colOff>
      <xdr:row>33</xdr:row>
      <xdr:rowOff>628650</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4"/>
          <a:ext cx="7610475" cy="8524876"/>
        </a:xfrm>
        <a:prstGeom prst="rect">
          <a:avLst/>
        </a:prstGeom>
        <a:noFill/>
        <a:ln>
          <a:noFill/>
        </a:ln>
      </xdr:spPr>
    </xdr:pic>
    <xdr:clientData/>
  </xdr:twoCellAnchor>
  <xdr:twoCellAnchor>
    <xdr:from>
      <xdr:col>3</xdr:col>
      <xdr:colOff>66675</xdr:colOff>
      <xdr:row>26</xdr:row>
      <xdr:rowOff>28575</xdr:rowOff>
    </xdr:from>
    <xdr:to>
      <xdr:col>3</xdr:col>
      <xdr:colOff>266700</xdr:colOff>
      <xdr:row>27</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361950</xdr:colOff>
      <xdr:row>13</xdr:row>
      <xdr:rowOff>238124</xdr:rowOff>
    </xdr:from>
    <xdr:to>
      <xdr:col>15</xdr:col>
      <xdr:colOff>66678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469707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52</xdr:row>
      <xdr:rowOff>180974</xdr:rowOff>
    </xdr:from>
    <xdr:to>
      <xdr:col>14</xdr:col>
      <xdr:colOff>409575</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1990724</xdr:colOff>
      <xdr:row>40</xdr:row>
      <xdr:rowOff>161925</xdr:rowOff>
    </xdr:from>
    <xdr:to>
      <xdr:col>16</xdr:col>
      <xdr:colOff>457200</xdr:colOff>
      <xdr:row>77</xdr:row>
      <xdr:rowOff>0</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35</xdr:row>
      <xdr:rowOff>28575</xdr:rowOff>
    </xdr:from>
    <xdr:to>
      <xdr:col>11</xdr:col>
      <xdr:colOff>200025</xdr:colOff>
      <xdr:row>37</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19</xdr:row>
      <xdr:rowOff>466725</xdr:rowOff>
    </xdr:from>
    <xdr:to>
      <xdr:col>13</xdr:col>
      <xdr:colOff>723900</xdr:colOff>
      <xdr:row>29</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opLeftCell="D1" zoomScale="80" zoomScaleNormal="80" zoomScaleSheetLayoutView="100" workbookViewId="0">
      <selection activeCell="S15" sqref="S15"/>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305" t="s">
        <v>13</v>
      </c>
      <c r="C2" s="305"/>
      <c r="D2" s="305"/>
      <c r="E2" s="305"/>
      <c r="F2" s="305"/>
      <c r="G2" s="305"/>
      <c r="H2" s="305"/>
      <c r="I2" s="305"/>
      <c r="J2" s="305"/>
      <c r="K2" s="305"/>
      <c r="L2" s="305"/>
      <c r="M2" s="305"/>
      <c r="N2" s="305"/>
    </row>
    <row r="3" spans="2:18" ht="24" customHeight="1">
      <c r="B3" s="306" t="s">
        <v>195</v>
      </c>
      <c r="C3" s="307"/>
      <c r="D3" s="307"/>
      <c r="E3" s="307"/>
      <c r="F3" s="307"/>
      <c r="G3" s="307"/>
      <c r="H3" s="307"/>
      <c r="I3" s="307"/>
      <c r="J3" s="307"/>
      <c r="K3" s="307"/>
      <c r="L3" s="307"/>
      <c r="M3" s="307"/>
      <c r="N3" s="307"/>
    </row>
    <row r="4" spans="2:18" ht="27" customHeight="1">
      <c r="B4" s="308" t="s">
        <v>55</v>
      </c>
      <c r="C4" s="308"/>
      <c r="D4" s="308"/>
      <c r="E4" s="308"/>
      <c r="F4" s="308"/>
      <c r="G4" s="308"/>
      <c r="H4" s="308"/>
      <c r="I4" s="308"/>
      <c r="J4" s="308"/>
      <c r="K4" s="308"/>
      <c r="L4" s="308"/>
      <c r="M4" s="308"/>
      <c r="N4" s="308"/>
    </row>
    <row r="5" spans="2:18" ht="17.25" customHeight="1">
      <c r="B5" s="5"/>
      <c r="C5" s="2"/>
      <c r="D5" s="2"/>
      <c r="E5" s="2"/>
      <c r="F5" s="2"/>
      <c r="G5" s="2"/>
      <c r="H5" s="2"/>
      <c r="I5" s="4"/>
      <c r="J5" s="4"/>
      <c r="K5" s="4"/>
      <c r="L5" s="4"/>
      <c r="M5" s="4"/>
      <c r="N5" s="6" t="s">
        <v>6</v>
      </c>
    </row>
    <row r="6" spans="2:18" ht="4.5" customHeight="1" thickBot="1">
      <c r="B6" s="2"/>
      <c r="C6" s="2"/>
      <c r="D6" s="2"/>
      <c r="E6" s="2"/>
      <c r="F6" s="2"/>
      <c r="G6" s="2"/>
      <c r="H6" s="2"/>
      <c r="I6" s="4"/>
      <c r="J6" s="4"/>
      <c r="K6" s="4"/>
      <c r="L6" s="4"/>
      <c r="M6" s="4"/>
      <c r="N6" s="4"/>
    </row>
    <row r="7" spans="2:18" ht="33.75" customHeight="1" thickBot="1">
      <c r="B7" s="311" t="s">
        <v>0</v>
      </c>
      <c r="C7" s="312"/>
      <c r="D7" s="23"/>
      <c r="E7" s="311" t="s">
        <v>98</v>
      </c>
      <c r="F7" s="312"/>
      <c r="G7" s="313" t="s">
        <v>11</v>
      </c>
      <c r="H7" s="312"/>
      <c r="I7" s="24"/>
      <c r="J7" s="309" t="s">
        <v>12</v>
      </c>
      <c r="K7" s="310"/>
      <c r="L7" s="24"/>
      <c r="M7" s="309" t="s">
        <v>1</v>
      </c>
      <c r="N7" s="310"/>
    </row>
    <row r="8" spans="2:18" ht="29.25" customHeight="1">
      <c r="B8" s="299" t="s">
        <v>63</v>
      </c>
      <c r="C8" s="297" t="s">
        <v>157</v>
      </c>
      <c r="D8" s="23"/>
      <c r="E8" s="296" t="s">
        <v>149</v>
      </c>
      <c r="F8" s="294">
        <f>'GESTIÓN DEL PRESUPUESTO'!D10</f>
        <v>2199102000</v>
      </c>
      <c r="G8" s="203" t="s">
        <v>46</v>
      </c>
      <c r="H8" s="206">
        <f>'EJECUCIÓN GRUPO Y FINALIDAD'!D10</f>
        <v>316609469.00999999</v>
      </c>
      <c r="I8" s="123"/>
      <c r="J8" s="181" t="s">
        <v>32</v>
      </c>
      <c r="K8" s="182">
        <f>+'PRESUPUESTO POR REGIÓN'!D12</f>
        <v>615331035.64999998</v>
      </c>
      <c r="L8" s="24"/>
      <c r="M8" s="287" t="s">
        <v>54</v>
      </c>
      <c r="N8" s="314">
        <f>+'SERVICIOS PERSONALES TEC Y PROF'!D9</f>
        <v>579370857</v>
      </c>
      <c r="P8" s="3"/>
      <c r="Q8" s="7"/>
    </row>
    <row r="9" spans="2:18" ht="29.25" customHeight="1">
      <c r="B9" s="280"/>
      <c r="C9" s="298"/>
      <c r="D9" s="23"/>
      <c r="E9" s="296"/>
      <c r="F9" s="294"/>
      <c r="G9" s="121" t="s">
        <v>57</v>
      </c>
      <c r="H9" s="206">
        <f>'EJECUCIÓN GRUPO Y FINALIDAD'!D11</f>
        <v>75975170.090000004</v>
      </c>
      <c r="I9" s="123"/>
      <c r="J9" s="183" t="s">
        <v>35</v>
      </c>
      <c r="K9" s="184">
        <f>+'PRESUPUESTO POR REGIÓN'!D13</f>
        <v>16600569.029999999</v>
      </c>
      <c r="L9" s="24"/>
      <c r="M9" s="287"/>
      <c r="N9" s="314"/>
      <c r="P9" s="3"/>
      <c r="Q9" s="7"/>
    </row>
    <row r="10" spans="2:18" ht="29.25" customHeight="1">
      <c r="B10" s="280"/>
      <c r="C10" s="298"/>
      <c r="D10" s="23"/>
      <c r="E10" s="296"/>
      <c r="F10" s="294"/>
      <c r="G10" s="121" t="s">
        <v>47</v>
      </c>
      <c r="H10" s="206">
        <f>'EJECUCIÓN GRUPO Y FINALIDAD'!D12</f>
        <v>151977840.28999999</v>
      </c>
      <c r="I10" s="123"/>
      <c r="J10" s="185" t="s">
        <v>34</v>
      </c>
      <c r="K10" s="186">
        <f>+'PRESUPUESTO POR REGIÓN'!D14</f>
        <v>22353818.190000001</v>
      </c>
      <c r="L10" s="24"/>
      <c r="M10" s="287"/>
      <c r="N10" s="314"/>
      <c r="P10" s="3"/>
      <c r="Q10" s="7"/>
    </row>
    <row r="11" spans="2:18" ht="29.25" customHeight="1">
      <c r="B11" s="280"/>
      <c r="C11" s="298"/>
      <c r="D11" s="23"/>
      <c r="E11" s="279"/>
      <c r="F11" s="295"/>
      <c r="G11" s="121" t="s">
        <v>48</v>
      </c>
      <c r="H11" s="206">
        <f>'EJECUCIÓN GRUPO Y FINALIDAD'!D13</f>
        <v>13988199.369999999</v>
      </c>
      <c r="I11" s="123"/>
      <c r="J11" s="187" t="s">
        <v>33</v>
      </c>
      <c r="K11" s="188">
        <f>+'PRESUPUESTO POR REGIÓN'!D15</f>
        <v>14836722.68</v>
      </c>
      <c r="L11" s="24"/>
      <c r="M11" s="287"/>
      <c r="N11" s="314"/>
    </row>
    <row r="12" spans="2:18" ht="29.25" customHeight="1">
      <c r="B12" s="280" t="s">
        <v>21</v>
      </c>
      <c r="C12" s="282" t="s">
        <v>158</v>
      </c>
      <c r="D12" s="23"/>
      <c r="E12" s="278" t="s">
        <v>4</v>
      </c>
      <c r="F12" s="300">
        <f>'GESTIÓN DEL PRESUPUESTO'!E10</f>
        <v>804450543.73000002</v>
      </c>
      <c r="G12" s="30" t="s">
        <v>49</v>
      </c>
      <c r="H12" s="206">
        <f>'EJECUCIÓN GRUPO Y FINALIDAD'!D14</f>
        <v>161190778.59999999</v>
      </c>
      <c r="I12" s="123"/>
      <c r="J12" s="189" t="s">
        <v>36</v>
      </c>
      <c r="K12" s="190">
        <f>+'PRESUPUESTO POR REGIÓN'!D16</f>
        <v>13787574.189999999</v>
      </c>
      <c r="L12" s="24"/>
      <c r="M12" s="287" t="s">
        <v>9</v>
      </c>
      <c r="N12" s="314">
        <f>+'SERVICIOS PERSONALES TEC Y PROF'!D10</f>
        <v>316609469.00999999</v>
      </c>
      <c r="Q12" s="316"/>
      <c r="R12" s="317"/>
    </row>
    <row r="13" spans="2:18" ht="29.25" customHeight="1">
      <c r="B13" s="280"/>
      <c r="C13" s="282"/>
      <c r="D13" s="23"/>
      <c r="E13" s="296"/>
      <c r="F13" s="294"/>
      <c r="G13" s="30" t="s">
        <v>50</v>
      </c>
      <c r="H13" s="206">
        <f>'EJECUCIÓN GRUPO Y FINALIDAD'!D15</f>
        <v>34669320.5</v>
      </c>
      <c r="I13" s="123"/>
      <c r="J13" s="191" t="s">
        <v>37</v>
      </c>
      <c r="K13" s="192">
        <f>+'PRESUPUESTO POR REGIÓN'!D17</f>
        <v>47698838.630000003</v>
      </c>
      <c r="L13" s="24"/>
      <c r="M13" s="287"/>
      <c r="N13" s="314"/>
      <c r="Q13" s="316"/>
      <c r="R13" s="317"/>
    </row>
    <row r="14" spans="2:18" ht="29.25" customHeight="1">
      <c r="B14" s="280"/>
      <c r="C14" s="282"/>
      <c r="D14" s="23"/>
      <c r="E14" s="296"/>
      <c r="F14" s="294"/>
      <c r="G14" s="121" t="s">
        <v>51</v>
      </c>
      <c r="H14" s="206">
        <f>'EJECUCIÓN GRUPO Y FINALIDAD'!D16</f>
        <v>11253548.800000001</v>
      </c>
      <c r="I14" s="123"/>
      <c r="J14" s="193" t="s">
        <v>38</v>
      </c>
      <c r="K14" s="194">
        <f>+'PRESUPUESTO POR REGIÓN'!D18</f>
        <v>31191505.329999998</v>
      </c>
      <c r="L14" s="24"/>
      <c r="M14" s="287"/>
      <c r="N14" s="314"/>
      <c r="Q14" s="316"/>
      <c r="R14" s="317"/>
    </row>
    <row r="15" spans="2:18" ht="29.25" thickBot="1">
      <c r="B15" s="280"/>
      <c r="C15" s="282"/>
      <c r="D15" s="23"/>
      <c r="E15" s="279"/>
      <c r="F15" s="295"/>
      <c r="G15" s="31" t="s">
        <v>52</v>
      </c>
      <c r="H15" s="206">
        <f>'EJECUCIÓN GRUPO Y FINALIDAD'!D17</f>
        <v>38786217.07</v>
      </c>
      <c r="I15" s="123"/>
      <c r="J15" s="195" t="s">
        <v>39</v>
      </c>
      <c r="K15" s="196">
        <f>+'PRESUPUESTO POR REGIÓN'!D19</f>
        <v>22647549.030000001</v>
      </c>
      <c r="L15" s="24"/>
      <c r="M15" s="287"/>
      <c r="N15" s="314"/>
      <c r="Q15" s="316"/>
      <c r="R15" s="318"/>
    </row>
    <row r="16" spans="2:18" ht="23.25" customHeight="1" thickBot="1">
      <c r="B16" s="280" t="s">
        <v>20</v>
      </c>
      <c r="C16" s="281" t="s">
        <v>159</v>
      </c>
      <c r="D16" s="23"/>
      <c r="E16" s="278" t="s">
        <v>7</v>
      </c>
      <c r="F16" s="276">
        <f>'GESTIÓN DEL PRESUPUESTO'!F10</f>
        <v>0.3658086545007917</v>
      </c>
      <c r="G16" s="47" t="s">
        <v>62</v>
      </c>
      <c r="H16" s="206">
        <f>'EJECUCIÓN GRUPO Y FINALIDAD'!D18</f>
        <v>804450543.73000002</v>
      </c>
      <c r="I16" s="123"/>
      <c r="J16" s="197" t="s">
        <v>53</v>
      </c>
      <c r="K16" s="198">
        <f>+'PRESUPUESTO POR REGIÓN'!D20</f>
        <v>20002931</v>
      </c>
      <c r="L16" s="24"/>
      <c r="M16" s="287" t="s">
        <v>10</v>
      </c>
      <c r="N16" s="315">
        <f>+N12/N8</f>
        <v>0.54647116813816543</v>
      </c>
    </row>
    <row r="17" spans="2:17" ht="31.5" customHeight="1" thickBot="1">
      <c r="B17" s="280"/>
      <c r="C17" s="281"/>
      <c r="D17" s="23"/>
      <c r="E17" s="279"/>
      <c r="F17" s="277"/>
      <c r="G17" s="266" t="s">
        <v>14</v>
      </c>
      <c r="H17" s="267"/>
      <c r="I17" s="123"/>
      <c r="J17" s="199" t="s">
        <v>65</v>
      </c>
      <c r="K17" s="200">
        <f>SUM(K8:K16)</f>
        <v>804450543.73000002</v>
      </c>
      <c r="L17" s="24"/>
      <c r="M17" s="287"/>
      <c r="N17" s="315"/>
    </row>
    <row r="18" spans="2:17" ht="33" customHeight="1">
      <c r="B18" s="280" t="s">
        <v>19</v>
      </c>
      <c r="C18" s="282" t="s">
        <v>160</v>
      </c>
      <c r="D18" s="23"/>
      <c r="E18" s="25"/>
      <c r="F18" s="26"/>
      <c r="G18" s="33" t="s">
        <v>27</v>
      </c>
      <c r="H18" s="204">
        <f>+'EJECUCIÓN GRUPO Y FINALIDAD'!L10</f>
        <v>22574309.539999999</v>
      </c>
      <c r="I18" s="123"/>
      <c r="J18" s="124"/>
      <c r="K18" s="125"/>
      <c r="L18" s="24"/>
      <c r="M18" s="32"/>
      <c r="N18" s="62"/>
    </row>
    <row r="19" spans="2:17" ht="27.75" customHeight="1">
      <c r="B19" s="280"/>
      <c r="C19" s="282"/>
      <c r="D19" s="23"/>
      <c r="E19" s="28"/>
      <c r="F19" s="27"/>
      <c r="G19" s="121" t="s">
        <v>28</v>
      </c>
      <c r="H19" s="204">
        <f>+'EJECUCIÓN GRUPO Y FINALIDAD'!L11</f>
        <v>626403931.40999997</v>
      </c>
      <c r="I19" s="123"/>
      <c r="J19" s="126"/>
      <c r="K19" s="127"/>
      <c r="L19" s="24"/>
      <c r="M19" s="121" t="s">
        <v>18</v>
      </c>
      <c r="N19" s="133">
        <f>+'SERVICIOS PERSONALES TEC Y PROF'!D13</f>
        <v>823</v>
      </c>
      <c r="O19" s="228"/>
      <c r="P19" s="228"/>
      <c r="Q19" s="228"/>
    </row>
    <row r="20" spans="2:17" ht="49.5" customHeight="1" thickBot="1">
      <c r="B20" s="201" t="s">
        <v>22</v>
      </c>
      <c r="C20" s="202" t="s">
        <v>64</v>
      </c>
      <c r="D20" s="23"/>
      <c r="E20" s="28"/>
      <c r="F20" s="27"/>
      <c r="G20" s="33" t="s">
        <v>29</v>
      </c>
      <c r="H20" s="204">
        <f>+'EJECUCIÓN GRUPO Y FINALIDAD'!L12</f>
        <v>5474390.1500000004</v>
      </c>
      <c r="I20" s="123"/>
      <c r="J20" s="126"/>
      <c r="K20" s="127"/>
      <c r="L20" s="24"/>
      <c r="M20" s="121" t="s">
        <v>17</v>
      </c>
      <c r="N20" s="135" t="str">
        <f>+'SERVICIOS PERSONALES TEC Y PROF'!D14</f>
        <v xml:space="preserve">0                                                           29                                                    416 </v>
      </c>
    </row>
    <row r="21" spans="2:17" ht="35.25" customHeight="1">
      <c r="B21" s="268"/>
      <c r="C21" s="270"/>
      <c r="D21" s="23"/>
      <c r="E21" s="272"/>
      <c r="F21" s="273"/>
      <c r="G21" s="33" t="s">
        <v>30</v>
      </c>
      <c r="H21" s="204">
        <f>+'EJECUCIÓN GRUPO Y FINALIDAD'!L13</f>
        <v>26189524.899999999</v>
      </c>
      <c r="I21" s="123"/>
      <c r="J21" s="126"/>
      <c r="K21" s="127"/>
      <c r="L21" s="24"/>
      <c r="M21" s="33" t="s">
        <v>16</v>
      </c>
      <c r="N21" s="133">
        <f>'SERVICIOS PERSONALES TEC Y PROF'!D15</f>
        <v>2898</v>
      </c>
    </row>
    <row r="22" spans="2:17" ht="33.75" customHeight="1" thickBot="1">
      <c r="B22" s="269"/>
      <c r="C22" s="271"/>
      <c r="D22" s="23"/>
      <c r="E22" s="274"/>
      <c r="F22" s="275"/>
      <c r="G22" s="48" t="s">
        <v>31</v>
      </c>
      <c r="H22" s="205">
        <f>+'EJECUCIÓN GRUPO Y FINALIDAD'!L14</f>
        <v>123808387.73</v>
      </c>
      <c r="I22" s="123"/>
      <c r="J22" s="128"/>
      <c r="K22" s="129"/>
      <c r="L22" s="24"/>
      <c r="M22" s="34" t="s">
        <v>15</v>
      </c>
      <c r="N22" s="134">
        <f>+'SERVICIOS PERSONALES TEC Y PROF'!D16</f>
        <v>67</v>
      </c>
    </row>
    <row r="23" spans="2:17" ht="23.25" customHeight="1" thickBot="1">
      <c r="B23" s="23"/>
      <c r="C23" s="23"/>
      <c r="D23" s="23"/>
      <c r="E23" s="23"/>
      <c r="F23" s="23"/>
      <c r="G23" s="130" t="s">
        <v>62</v>
      </c>
      <c r="H23" s="131">
        <f>SUM(H18:H22)</f>
        <v>804450543.7299999</v>
      </c>
      <c r="I23" s="123"/>
      <c r="J23" s="123"/>
      <c r="K23" s="132"/>
      <c r="L23" s="24"/>
      <c r="M23" s="130" t="s">
        <v>65</v>
      </c>
      <c r="N23" s="139">
        <v>4233</v>
      </c>
    </row>
    <row r="24" spans="2:17" ht="23.25" customHeight="1">
      <c r="B24" s="23"/>
      <c r="C24" s="23"/>
      <c r="D24" s="23"/>
      <c r="E24" s="23"/>
      <c r="F24" s="23"/>
      <c r="G24" s="49"/>
      <c r="H24" s="178"/>
      <c r="I24" s="24"/>
      <c r="J24" s="24"/>
      <c r="K24" s="29"/>
      <c r="L24" s="24"/>
      <c r="M24" s="24"/>
      <c r="N24" s="24"/>
    </row>
    <row r="25" spans="2:17" ht="23.25" customHeight="1" thickBot="1">
      <c r="B25" s="23"/>
      <c r="C25" s="23"/>
      <c r="D25" s="23"/>
      <c r="E25" s="23"/>
      <c r="F25" s="23"/>
      <c r="G25" s="154"/>
      <c r="H25" s="178"/>
      <c r="I25" s="24"/>
      <c r="J25" s="24"/>
      <c r="K25" s="29"/>
      <c r="L25" s="24"/>
      <c r="M25" s="24"/>
      <c r="N25" s="24"/>
    </row>
    <row r="26" spans="2:17" ht="35.25" customHeight="1" thickBot="1">
      <c r="B26" s="289" t="s">
        <v>167</v>
      </c>
      <c r="C26" s="290"/>
      <c r="D26" s="283" t="s">
        <v>3</v>
      </c>
      <c r="E26" s="284"/>
      <c r="F26" s="179" t="s">
        <v>2</v>
      </c>
      <c r="G26" s="179" t="s">
        <v>162</v>
      </c>
      <c r="H26" s="180" t="s">
        <v>5</v>
      </c>
      <c r="I26" s="24"/>
      <c r="J26" s="319" t="s">
        <v>200</v>
      </c>
      <c r="K26" s="320"/>
      <c r="L26" s="320"/>
      <c r="M26" s="321"/>
      <c r="N26" s="322"/>
    </row>
    <row r="27" spans="2:17" ht="63.75" customHeight="1">
      <c r="B27" s="291" t="s">
        <v>56</v>
      </c>
      <c r="C27" s="136" t="s">
        <v>23</v>
      </c>
      <c r="D27" s="303" t="s">
        <v>190</v>
      </c>
      <c r="E27" s="304"/>
      <c r="F27" s="210">
        <f>'PROGRAMAS PRESUPUESTARIOS '!D10</f>
        <v>267069379</v>
      </c>
      <c r="G27" s="210">
        <f>'PROGRAMAS PRESUPUESTARIOS '!E10</f>
        <v>104492450.62</v>
      </c>
      <c r="H27" s="207">
        <f t="shared" ref="H27:H33" si="0">+G27/F27</f>
        <v>0.3912558265243879</v>
      </c>
      <c r="I27" s="24"/>
      <c r="J27" s="323"/>
      <c r="K27" s="324"/>
      <c r="L27" s="324"/>
      <c r="M27" s="324"/>
      <c r="N27" s="325"/>
    </row>
    <row r="28" spans="2:17" ht="130.5" customHeight="1">
      <c r="B28" s="292"/>
      <c r="C28" s="137" t="s">
        <v>24</v>
      </c>
      <c r="D28" s="285" t="s">
        <v>161</v>
      </c>
      <c r="E28" s="286"/>
      <c r="F28" s="211">
        <f>'PROGRAMAS PRESUPUESTARIOS '!D11</f>
        <v>721106265</v>
      </c>
      <c r="G28" s="211">
        <f>'PROGRAMAS PRESUPUESTARIOS '!E11</f>
        <v>281219161.89999998</v>
      </c>
      <c r="H28" s="208">
        <f t="shared" si="0"/>
        <v>0.38998296859894843</v>
      </c>
      <c r="I28" s="24"/>
      <c r="J28" s="323"/>
      <c r="K28" s="324"/>
      <c r="L28" s="324"/>
      <c r="M28" s="324"/>
      <c r="N28" s="325"/>
    </row>
    <row r="29" spans="2:17" ht="139.5" customHeight="1" thickBot="1">
      <c r="B29" s="292"/>
      <c r="C29" s="137" t="s">
        <v>25</v>
      </c>
      <c r="D29" s="285" t="s">
        <v>171</v>
      </c>
      <c r="E29" s="286"/>
      <c r="F29" s="211">
        <f>'PROGRAMAS PRESUPUESTARIOS '!D12</f>
        <v>92437058</v>
      </c>
      <c r="G29" s="211">
        <f>'PROGRAMAS PRESUPUESTARIOS '!E12</f>
        <v>42689646.670000002</v>
      </c>
      <c r="H29" s="208">
        <f t="shared" si="0"/>
        <v>0.46182394370448271</v>
      </c>
      <c r="I29" s="24"/>
      <c r="J29" s="261"/>
      <c r="K29" s="262"/>
      <c r="L29" s="262"/>
      <c r="M29" s="262"/>
      <c r="N29" s="263"/>
    </row>
    <row r="30" spans="2:17" ht="146.25" customHeight="1" thickBot="1">
      <c r="B30" s="292"/>
      <c r="C30" s="137" t="s">
        <v>26</v>
      </c>
      <c r="D30" s="285" t="s">
        <v>189</v>
      </c>
      <c r="E30" s="286"/>
      <c r="F30" s="211">
        <f>'PROGRAMAS PRESUPUESTARIOS '!D13</f>
        <v>783417334</v>
      </c>
      <c r="G30" s="211">
        <f>'PROGRAMAS PRESUPUESTARIOS '!E13</f>
        <v>186866457.75999999</v>
      </c>
      <c r="H30" s="208">
        <f t="shared" si="0"/>
        <v>0.23852734634538988</v>
      </c>
      <c r="I30" s="24"/>
      <c r="J30" s="261"/>
      <c r="K30" s="262"/>
      <c r="L30" s="262"/>
      <c r="M30" s="262"/>
      <c r="N30" s="263"/>
    </row>
    <row r="31" spans="2:17" ht="109.5" customHeight="1" thickBot="1">
      <c r="B31" s="292"/>
      <c r="C31" s="137" t="s">
        <v>43</v>
      </c>
      <c r="D31" s="287" t="s">
        <v>61</v>
      </c>
      <c r="E31" s="288"/>
      <c r="F31" s="211">
        <f>'PROGRAMAS PRESUPUESTARIOS '!D14</f>
        <v>12018694</v>
      </c>
      <c r="G31" s="211">
        <f>'PROGRAMAS PRESUPUESTARIOS '!E14</f>
        <v>5474390.1500000004</v>
      </c>
      <c r="H31" s="208">
        <f t="shared" si="0"/>
        <v>0.45548960228124624</v>
      </c>
      <c r="I31" s="24"/>
      <c r="J31" s="261"/>
      <c r="K31" s="262"/>
      <c r="L31" s="262"/>
      <c r="M31" s="262"/>
      <c r="N31" s="263"/>
    </row>
    <row r="32" spans="2:17" ht="119.25" customHeight="1" thickBot="1">
      <c r="B32" s="293"/>
      <c r="C32" s="138" t="s">
        <v>44</v>
      </c>
      <c r="D32" s="301" t="s">
        <v>191</v>
      </c>
      <c r="E32" s="302"/>
      <c r="F32" s="212">
        <f>'PROGRAMAS PRESUPUESTARIOS '!D15</f>
        <v>323053270</v>
      </c>
      <c r="G32" s="212">
        <f>'PROGRAMAS PRESUPUESTARIOS '!E15</f>
        <v>183708436.63</v>
      </c>
      <c r="H32" s="209">
        <f t="shared" si="0"/>
        <v>0.56866298437406315</v>
      </c>
      <c r="I32" s="24"/>
      <c r="J32" s="261"/>
      <c r="K32" s="262"/>
      <c r="L32" s="262"/>
      <c r="M32" s="262"/>
      <c r="N32" s="263"/>
    </row>
    <row r="33" spans="2:10" s="4" customFormat="1" ht="18.75" thickBot="1">
      <c r="B33" s="264" t="s">
        <v>41</v>
      </c>
      <c r="C33" s="265"/>
      <c r="D33" s="265"/>
      <c r="E33" s="265"/>
      <c r="F33" s="175">
        <f>SUM(F27:F32)</f>
        <v>2199102000</v>
      </c>
      <c r="G33" s="176">
        <f>SUM(G27:G32)</f>
        <v>804450543.73000002</v>
      </c>
      <c r="H33" s="177">
        <f t="shared" si="0"/>
        <v>0.3658086545007917</v>
      </c>
      <c r="J33" s="8"/>
    </row>
    <row r="34" spans="2:10">
      <c r="G34" s="21"/>
    </row>
    <row r="37" spans="2:10">
      <c r="E37" s="50"/>
    </row>
    <row r="38" spans="2:10">
      <c r="F38" s="50"/>
    </row>
    <row r="57" spans="5:5">
      <c r="E57"/>
    </row>
  </sheetData>
  <mergeCells count="51">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V40"/>
  <sheetViews>
    <sheetView topLeftCell="A7" zoomScaleNormal="100" workbookViewId="0">
      <selection activeCell="I36" sqref="I36:P36"/>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8" t="s">
        <v>93</v>
      </c>
      <c r="D2" s="328"/>
      <c r="E2" s="328"/>
      <c r="F2" s="328"/>
      <c r="G2" s="328"/>
      <c r="I2" s="326" t="s">
        <v>99</v>
      </c>
      <c r="J2" s="326"/>
      <c r="K2" s="326"/>
      <c r="L2" s="326"/>
      <c r="M2" s="326"/>
      <c r="N2" s="326"/>
      <c r="O2" s="326"/>
      <c r="P2" s="326"/>
      <c r="Q2" s="247"/>
    </row>
    <row r="3" spans="3:21" ht="18.75">
      <c r="C3" s="328" t="s">
        <v>192</v>
      </c>
      <c r="D3" s="328"/>
      <c r="E3" s="328"/>
      <c r="F3" s="328"/>
      <c r="G3" s="328"/>
    </row>
    <row r="4" spans="3:21" ht="18.75">
      <c r="C4" s="329" t="s">
        <v>94</v>
      </c>
      <c r="D4" s="329"/>
      <c r="E4" s="329"/>
      <c r="F4" s="329"/>
      <c r="G4" s="329"/>
    </row>
    <row r="5" spans="3:21" ht="15.75" thickBot="1"/>
    <row r="6" spans="3:21" ht="18.75">
      <c r="C6" s="35"/>
      <c r="D6" s="36"/>
      <c r="E6" s="36"/>
      <c r="F6" s="36"/>
      <c r="G6" s="37"/>
      <c r="R6" s="338" t="s">
        <v>173</v>
      </c>
      <c r="S6" s="338"/>
      <c r="T6" s="338"/>
      <c r="U6" s="338"/>
    </row>
    <row r="7" spans="3:21" ht="15.75" thickBot="1">
      <c r="C7" s="38"/>
      <c r="D7" s="1"/>
      <c r="E7" s="1"/>
      <c r="F7" s="1"/>
      <c r="G7" s="39"/>
      <c r="R7" s="346" t="s">
        <v>198</v>
      </c>
      <c r="S7" s="346"/>
      <c r="T7" s="346"/>
      <c r="U7" s="346"/>
    </row>
    <row r="8" spans="3:21" ht="19.5" thickBot="1">
      <c r="C8" s="38"/>
      <c r="D8" s="344" t="s">
        <v>172</v>
      </c>
      <c r="E8" s="344"/>
      <c r="F8" s="344"/>
      <c r="G8" s="39"/>
      <c r="J8" s="345"/>
      <c r="K8" s="345"/>
      <c r="L8" s="345"/>
      <c r="M8" s="345"/>
      <c r="N8" s="345"/>
      <c r="O8" s="345"/>
      <c r="P8" s="345"/>
      <c r="Q8" s="345"/>
      <c r="R8" s="156" t="s">
        <v>164</v>
      </c>
      <c r="S8" s="156" t="s">
        <v>165</v>
      </c>
      <c r="T8" s="156" t="s">
        <v>205</v>
      </c>
      <c r="U8" s="156" t="s">
        <v>166</v>
      </c>
    </row>
    <row r="9" spans="3:21" ht="36.75" thickBot="1">
      <c r="C9" s="38"/>
      <c r="D9" s="44" t="s">
        <v>60</v>
      </c>
      <c r="E9" s="44" t="s">
        <v>59</v>
      </c>
      <c r="F9" s="45" t="s">
        <v>58</v>
      </c>
      <c r="G9" s="39"/>
      <c r="J9" s="339"/>
      <c r="K9" s="339"/>
      <c r="L9" s="339"/>
      <c r="M9" s="339"/>
      <c r="N9" s="339"/>
      <c r="O9" s="339"/>
      <c r="P9" s="339"/>
      <c r="Q9" s="339"/>
      <c r="R9" s="230">
        <f>+D10/1000000</f>
        <v>2199.1019999999999</v>
      </c>
      <c r="S9" s="230">
        <f>+E10/1000000</f>
        <v>804.45054373000005</v>
      </c>
      <c r="T9" s="230">
        <f>1394651456.27/1000000</f>
        <v>1394.6514562699999</v>
      </c>
      <c r="U9" s="229">
        <v>36.58</v>
      </c>
    </row>
    <row r="10" spans="3:21" ht="27" customHeight="1" thickBot="1">
      <c r="C10" s="38"/>
      <c r="D10" s="232">
        <v>2199102000</v>
      </c>
      <c r="E10" s="232">
        <v>804450543.73000002</v>
      </c>
      <c r="F10" s="231">
        <f>E10/D10</f>
        <v>0.3658086545007917</v>
      </c>
      <c r="G10" s="39"/>
    </row>
    <row r="11" spans="3:21">
      <c r="C11" s="38"/>
      <c r="D11" s="40"/>
      <c r="E11" s="40"/>
      <c r="F11" s="40"/>
      <c r="G11" s="39"/>
    </row>
    <row r="12" spans="3:21">
      <c r="C12" s="38"/>
      <c r="D12" s="40"/>
      <c r="E12" s="40"/>
      <c r="F12" s="40"/>
      <c r="G12" s="39"/>
    </row>
    <row r="13" spans="3:21">
      <c r="C13" s="38"/>
      <c r="D13" s="40"/>
      <c r="E13" s="40"/>
      <c r="F13" s="40"/>
      <c r="G13" s="39"/>
    </row>
    <row r="14" spans="3:21">
      <c r="C14" s="38"/>
      <c r="D14" s="40"/>
      <c r="E14" s="40"/>
      <c r="F14" s="40"/>
      <c r="G14" s="39"/>
    </row>
    <row r="15" spans="3:21">
      <c r="C15" s="38"/>
      <c r="D15" s="40"/>
      <c r="E15" s="40"/>
      <c r="F15" s="40"/>
      <c r="G15" s="39"/>
    </row>
    <row r="16" spans="3:21">
      <c r="C16" s="38"/>
      <c r="D16" s="40"/>
      <c r="E16" s="40"/>
      <c r="F16" s="40"/>
      <c r="G16" s="39"/>
    </row>
    <row r="17" spans="3:7">
      <c r="C17" s="38"/>
      <c r="D17" s="40"/>
      <c r="E17" s="40"/>
      <c r="F17" s="40"/>
      <c r="G17" s="39"/>
    </row>
    <row r="18" spans="3:7">
      <c r="C18" s="38"/>
      <c r="D18" s="40"/>
      <c r="E18" s="40"/>
      <c r="F18" s="40"/>
      <c r="G18" s="39"/>
    </row>
    <row r="19" spans="3:7">
      <c r="C19" s="38"/>
      <c r="D19" s="40"/>
      <c r="E19" s="40"/>
      <c r="F19" s="40"/>
      <c r="G19" s="39"/>
    </row>
    <row r="20" spans="3:7">
      <c r="C20" s="38"/>
      <c r="D20" s="40"/>
      <c r="E20" s="40"/>
      <c r="F20" s="40"/>
      <c r="G20" s="39"/>
    </row>
    <row r="21" spans="3:7">
      <c r="C21" s="38"/>
      <c r="D21" s="40"/>
      <c r="E21" s="40"/>
      <c r="F21" s="40"/>
      <c r="G21" s="39"/>
    </row>
    <row r="22" spans="3:7">
      <c r="C22" s="38"/>
      <c r="D22" s="40"/>
      <c r="E22" s="40"/>
      <c r="F22" s="40"/>
      <c r="G22" s="39"/>
    </row>
    <row r="23" spans="3:7">
      <c r="C23" s="38"/>
      <c r="D23" s="40"/>
      <c r="E23" s="40"/>
      <c r="F23" s="40"/>
      <c r="G23" s="39"/>
    </row>
    <row r="24" spans="3:7">
      <c r="C24" s="38"/>
      <c r="D24" s="40"/>
      <c r="E24" s="40"/>
      <c r="F24" s="40"/>
      <c r="G24" s="39"/>
    </row>
    <row r="25" spans="3:7">
      <c r="C25" s="38"/>
      <c r="D25" s="40"/>
      <c r="E25" s="40"/>
      <c r="F25" s="40"/>
      <c r="G25" s="39"/>
    </row>
    <row r="26" spans="3:7">
      <c r="C26" s="38"/>
      <c r="D26" s="40"/>
      <c r="E26" s="40"/>
      <c r="F26" s="40"/>
      <c r="G26" s="39"/>
    </row>
    <row r="27" spans="3:7">
      <c r="C27" s="38"/>
      <c r="D27" s="40"/>
      <c r="E27" s="40"/>
      <c r="F27" s="40"/>
      <c r="G27" s="39"/>
    </row>
    <row r="28" spans="3:7">
      <c r="C28" s="38"/>
      <c r="D28" s="40"/>
      <c r="E28" s="40"/>
      <c r="F28" s="40"/>
      <c r="G28" s="39"/>
    </row>
    <row r="29" spans="3:7">
      <c r="C29" s="38"/>
      <c r="D29" s="40"/>
      <c r="E29" s="40"/>
      <c r="F29" s="40"/>
      <c r="G29" s="39"/>
    </row>
    <row r="30" spans="3:7">
      <c r="C30" s="38"/>
      <c r="D30" s="40"/>
      <c r="E30" s="40"/>
      <c r="F30" s="40"/>
      <c r="G30" s="39"/>
    </row>
    <row r="31" spans="3:7">
      <c r="C31" s="38"/>
      <c r="D31" s="40"/>
      <c r="E31" s="40"/>
      <c r="F31" s="40"/>
      <c r="G31" s="39"/>
    </row>
    <row r="32" spans="3:7" ht="15.75" thickBot="1">
      <c r="C32" s="41"/>
      <c r="D32" s="42"/>
      <c r="E32" s="42"/>
      <c r="F32" s="42"/>
      <c r="G32" s="43"/>
    </row>
    <row r="33" spans="3:22">
      <c r="C33" s="327" t="s">
        <v>206</v>
      </c>
      <c r="D33" s="327"/>
      <c r="E33" s="327"/>
      <c r="F33" s="327"/>
      <c r="G33" s="327"/>
    </row>
    <row r="34" spans="3:22" ht="19.5" thickBot="1">
      <c r="C34" s="336" t="s">
        <v>100</v>
      </c>
      <c r="D34" s="336"/>
    </row>
    <row r="35" spans="3:22" ht="139.5" customHeight="1" thickBot="1">
      <c r="C35" s="330" t="s">
        <v>187</v>
      </c>
      <c r="D35" s="331"/>
      <c r="E35" s="331"/>
      <c r="F35" s="331"/>
      <c r="G35" s="332"/>
      <c r="K35" s="64"/>
      <c r="L35" s="64"/>
      <c r="M35" s="64"/>
      <c r="N35" s="64"/>
      <c r="O35" s="64"/>
      <c r="P35" s="64"/>
      <c r="Q35" s="64"/>
      <c r="R35" s="337" t="s">
        <v>206</v>
      </c>
      <c r="S35" s="337"/>
      <c r="T35" s="337"/>
      <c r="U35" s="337"/>
      <c r="V35" s="337"/>
    </row>
    <row r="36" spans="3:22" ht="39" customHeight="1" thickBot="1">
      <c r="C36" s="64"/>
      <c r="D36" s="64"/>
      <c r="E36" s="64"/>
      <c r="F36" s="64"/>
      <c r="G36" s="64"/>
      <c r="I36" s="340" t="s">
        <v>150</v>
      </c>
      <c r="J36" s="340"/>
      <c r="K36" s="340"/>
      <c r="L36" s="340"/>
      <c r="M36" s="340"/>
      <c r="N36" s="340"/>
      <c r="O36" s="340"/>
      <c r="P36" s="340"/>
      <c r="Q36" s="64"/>
    </row>
    <row r="37" spans="3:22" ht="92.25" customHeight="1" thickBot="1">
      <c r="C37" s="333" t="s">
        <v>209</v>
      </c>
      <c r="D37" s="334"/>
      <c r="E37" s="334"/>
      <c r="F37" s="334"/>
      <c r="G37" s="335"/>
    </row>
    <row r="38" spans="3:22" ht="18">
      <c r="C38" s="63"/>
    </row>
    <row r="39" spans="3:22" ht="18.75" thickBot="1">
      <c r="C39" s="60"/>
    </row>
    <row r="40" spans="3:22" ht="141.75" customHeight="1" thickBot="1">
      <c r="C40" s="341" t="s">
        <v>197</v>
      </c>
      <c r="D40" s="342"/>
      <c r="E40" s="342"/>
      <c r="F40" s="342"/>
      <c r="G40" s="343"/>
    </row>
  </sheetData>
  <sheetProtection formatCells="0" formatColumns="0" formatRows="0" insertColumns="0" insertRows="0" insertHyperlinks="0" deleteColumns="0" deleteRows="0" selectLockedCells="1" sort="0" autoFilter="0" pivotTables="0"/>
  <mergeCells count="16">
    <mergeCell ref="C40:G40"/>
    <mergeCell ref="D8:F8"/>
    <mergeCell ref="J8:Q8"/>
    <mergeCell ref="R7:U7"/>
    <mergeCell ref="C35:G35"/>
    <mergeCell ref="C37:G37"/>
    <mergeCell ref="C34:D34"/>
    <mergeCell ref="R35:V35"/>
    <mergeCell ref="R6:U6"/>
    <mergeCell ref="J9:Q9"/>
    <mergeCell ref="I36:P36"/>
    <mergeCell ref="I2:P2"/>
    <mergeCell ref="C33:G33"/>
    <mergeCell ref="C2:G2"/>
    <mergeCell ref="C3:G3"/>
    <mergeCell ref="C4:G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Q90"/>
  <sheetViews>
    <sheetView topLeftCell="J40" zoomScaleNormal="100" workbookViewId="0">
      <selection activeCell="N84" sqref="N84"/>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7" t="s">
        <v>175</v>
      </c>
      <c r="D3" s="347"/>
      <c r="E3" s="347"/>
      <c r="F3" s="347"/>
      <c r="G3" s="347"/>
      <c r="H3" s="347"/>
      <c r="I3" s="347"/>
      <c r="J3" s="347"/>
      <c r="K3" s="347"/>
      <c r="L3" s="347"/>
    </row>
    <row r="4" spans="3:12" ht="42" customHeight="1">
      <c r="C4" s="347"/>
      <c r="D4" s="347"/>
      <c r="E4" s="347"/>
      <c r="F4" s="347"/>
      <c r="G4" s="347"/>
      <c r="H4" s="347"/>
      <c r="I4" s="347"/>
      <c r="J4" s="347"/>
      <c r="K4" s="347"/>
      <c r="L4" s="347"/>
    </row>
    <row r="8" spans="3:12" ht="19.5" thickBot="1">
      <c r="C8" s="374"/>
      <c r="D8" s="374"/>
    </row>
    <row r="9" spans="3:12" ht="73.5" customHeight="1" thickBot="1">
      <c r="C9" s="378" t="s">
        <v>201</v>
      </c>
      <c r="D9" s="379"/>
      <c r="K9" s="380" t="s">
        <v>202</v>
      </c>
      <c r="L9" s="381"/>
    </row>
    <row r="10" spans="3:12" ht="43.5" customHeight="1" thickBot="1">
      <c r="C10" s="53" t="s">
        <v>46</v>
      </c>
      <c r="D10" s="226">
        <v>316609469.00999999</v>
      </c>
      <c r="I10" s="248"/>
      <c r="K10" s="72" t="s">
        <v>27</v>
      </c>
      <c r="L10" s="223">
        <v>22574309.539999999</v>
      </c>
    </row>
    <row r="11" spans="3:12" ht="36.75" thickBot="1">
      <c r="C11" s="53" t="s">
        <v>101</v>
      </c>
      <c r="D11" s="226">
        <v>75975170.090000004</v>
      </c>
      <c r="I11" s="248"/>
      <c r="K11" s="73" t="s">
        <v>28</v>
      </c>
      <c r="L11" s="223">
        <v>626403931.40999997</v>
      </c>
    </row>
    <row r="12" spans="3:12" ht="36.75" thickBot="1">
      <c r="C12" s="53" t="s">
        <v>47</v>
      </c>
      <c r="D12" s="226">
        <v>151977840.28999999</v>
      </c>
      <c r="I12" s="248"/>
      <c r="K12" s="72" t="s">
        <v>29</v>
      </c>
      <c r="L12" s="223">
        <v>5474390.1500000004</v>
      </c>
    </row>
    <row r="13" spans="3:12" ht="54.75" thickBot="1">
      <c r="C13" s="53" t="s">
        <v>48</v>
      </c>
      <c r="D13" s="226">
        <v>13988199.369999999</v>
      </c>
      <c r="I13" s="248"/>
      <c r="K13" s="72" t="s">
        <v>30</v>
      </c>
      <c r="L13" s="223">
        <v>26189524.899999999</v>
      </c>
    </row>
    <row r="14" spans="3:12" ht="54.75" thickBot="1">
      <c r="C14" s="53" t="s">
        <v>49</v>
      </c>
      <c r="D14" s="226">
        <v>161190778.59999999</v>
      </c>
      <c r="I14" s="248"/>
      <c r="K14" s="72" t="s">
        <v>31</v>
      </c>
      <c r="L14" s="223">
        <v>123808387.73</v>
      </c>
    </row>
    <row r="15" spans="3:12" ht="54.75" thickBot="1">
      <c r="C15" s="53" t="s">
        <v>50</v>
      </c>
      <c r="D15" s="226">
        <v>34669320.5</v>
      </c>
      <c r="I15" s="248"/>
      <c r="K15" s="74" t="s">
        <v>41</v>
      </c>
      <c r="L15" s="65">
        <f>SUM(L10:L14)</f>
        <v>804450543.7299999</v>
      </c>
    </row>
    <row r="16" spans="3:12" ht="36">
      <c r="C16" s="53" t="s">
        <v>51</v>
      </c>
      <c r="D16" s="226">
        <v>11253548.800000001</v>
      </c>
      <c r="I16" s="248"/>
      <c r="K16" s="327" t="s">
        <v>206</v>
      </c>
      <c r="L16" s="327"/>
    </row>
    <row r="17" spans="3:12" ht="36">
      <c r="C17" s="53" t="s">
        <v>52</v>
      </c>
      <c r="D17" s="226">
        <v>38786217.07</v>
      </c>
      <c r="I17" s="248"/>
    </row>
    <row r="18" spans="3:12" ht="18.75" thickBot="1">
      <c r="C18" s="141" t="s">
        <v>41</v>
      </c>
      <c r="D18" s="255">
        <f>SUM(D10:D17)</f>
        <v>804450543.73000002</v>
      </c>
      <c r="E18" s="233"/>
      <c r="F18" s="57"/>
    </row>
    <row r="19" spans="3:12" ht="15.75">
      <c r="C19" s="327" t="s">
        <v>206</v>
      </c>
      <c r="D19" s="327"/>
      <c r="E19" s="251"/>
      <c r="F19" s="251"/>
      <c r="I19" s="82"/>
      <c r="J19" s="83"/>
      <c r="K19" s="83"/>
    </row>
    <row r="20" spans="3:12" ht="34.5" customHeight="1"/>
    <row r="21" spans="3:12" ht="57" customHeight="1" thickBot="1">
      <c r="C21" s="361" t="s">
        <v>55</v>
      </c>
      <c r="D21" s="361"/>
      <c r="K21" s="382" t="s">
        <v>203</v>
      </c>
      <c r="L21" s="383"/>
    </row>
    <row r="22" spans="3:12" ht="19.5" thickBot="1">
      <c r="C22" s="339" t="s">
        <v>194</v>
      </c>
      <c r="D22" s="339"/>
      <c r="G22" s="46"/>
      <c r="K22" s="75" t="s">
        <v>27</v>
      </c>
      <c r="L22" s="224">
        <f>+L10/1000000</f>
        <v>22.574309539999998</v>
      </c>
    </row>
    <row r="23" spans="3:12" ht="19.5" thickBot="1">
      <c r="C23" s="339" t="s">
        <v>208</v>
      </c>
      <c r="D23" s="339"/>
      <c r="G23" s="46"/>
      <c r="K23" s="75"/>
      <c r="L23" s="224"/>
    </row>
    <row r="24" spans="3:12" ht="19.5" thickBot="1">
      <c r="C24" s="364" t="s">
        <v>66</v>
      </c>
      <c r="D24" s="364"/>
      <c r="K24" s="76" t="s">
        <v>28</v>
      </c>
      <c r="L24" s="224">
        <f t="shared" ref="L24:L27" si="0">+L11/1000000</f>
        <v>626.40393140999993</v>
      </c>
    </row>
    <row r="25" spans="3:12" ht="18.75" thickBot="1">
      <c r="C25" s="362" t="s">
        <v>11</v>
      </c>
      <c r="D25" s="363"/>
      <c r="K25" s="75" t="s">
        <v>29</v>
      </c>
      <c r="L25" s="224">
        <f t="shared" si="0"/>
        <v>5.4743901500000005</v>
      </c>
    </row>
    <row r="26" spans="3:12" ht="36.75" thickBot="1">
      <c r="C26" s="53" t="s">
        <v>46</v>
      </c>
      <c r="D26" s="256">
        <v>316.60946901</v>
      </c>
      <c r="K26" s="75" t="s">
        <v>30</v>
      </c>
      <c r="L26" s="224">
        <f t="shared" si="0"/>
        <v>26.189524899999999</v>
      </c>
    </row>
    <row r="27" spans="3:12" ht="36.75" thickBot="1">
      <c r="C27" s="53" t="s">
        <v>101</v>
      </c>
      <c r="D27" s="256">
        <v>75.975170090000006</v>
      </c>
      <c r="K27" s="75" t="s">
        <v>31</v>
      </c>
      <c r="L27" s="224">
        <f t="shared" si="0"/>
        <v>123.80838773000001</v>
      </c>
    </row>
    <row r="28" spans="3:12" ht="36.75" thickBot="1">
      <c r="C28" s="53" t="s">
        <v>47</v>
      </c>
      <c r="D28" s="256">
        <v>151.97784028999999</v>
      </c>
      <c r="K28" s="85" t="s">
        <v>41</v>
      </c>
      <c r="L28" s="225">
        <f>SUM(L22:L27)</f>
        <v>804.45054372999994</v>
      </c>
    </row>
    <row r="29" spans="3:12" ht="54">
      <c r="C29" s="53" t="s">
        <v>48</v>
      </c>
      <c r="D29" s="256">
        <v>13.988199369999998</v>
      </c>
      <c r="K29" s="327" t="s">
        <v>206</v>
      </c>
      <c r="L29" s="327"/>
    </row>
    <row r="30" spans="3:12" ht="54">
      <c r="C30" s="53" t="s">
        <v>49</v>
      </c>
      <c r="D30" s="256">
        <v>161.19077859999999</v>
      </c>
    </row>
    <row r="31" spans="3:12" ht="54">
      <c r="C31" s="53" t="s">
        <v>50</v>
      </c>
      <c r="D31" s="256">
        <v>34.669320499999998</v>
      </c>
    </row>
    <row r="32" spans="3:12" ht="36">
      <c r="C32" s="53" t="s">
        <v>51</v>
      </c>
      <c r="D32" s="256">
        <v>11.253548800000001</v>
      </c>
    </row>
    <row r="33" spans="3:4" ht="36">
      <c r="C33" s="53" t="s">
        <v>52</v>
      </c>
      <c r="D33" s="256">
        <v>38.786217069999999</v>
      </c>
    </row>
    <row r="34" spans="3:4" ht="18.75">
      <c r="C34" s="141" t="s">
        <v>41</v>
      </c>
      <c r="D34" s="257">
        <v>804.45054373000005</v>
      </c>
    </row>
    <row r="55" spans="3:11">
      <c r="J55" s="375" t="s">
        <v>206</v>
      </c>
      <c r="K55" s="375"/>
    </row>
    <row r="61" spans="3:11">
      <c r="C61" s="57"/>
      <c r="D61" s="57"/>
    </row>
    <row r="62" spans="3:11">
      <c r="C62" s="57"/>
      <c r="D62" s="57"/>
    </row>
    <row r="63" spans="3:11">
      <c r="C63" s="57"/>
      <c r="D63" s="57"/>
    </row>
    <row r="64" spans="3:11">
      <c r="C64" s="57"/>
      <c r="D64" s="57"/>
    </row>
    <row r="65" spans="1:14" ht="21" customHeight="1">
      <c r="C65" s="375" t="s">
        <v>206</v>
      </c>
      <c r="D65" s="375"/>
    </row>
    <row r="67" spans="1:14" ht="15.75" thickBot="1"/>
    <row r="68" spans="1:14" ht="15" customHeight="1">
      <c r="A68" s="66" t="s">
        <v>100</v>
      </c>
      <c r="B68" s="351" t="s">
        <v>151</v>
      </c>
      <c r="C68" s="352"/>
      <c r="D68" s="352"/>
      <c r="E68" s="352"/>
      <c r="F68" s="352"/>
      <c r="G68" s="353"/>
      <c r="H68" s="52"/>
      <c r="J68" s="354" t="s">
        <v>177</v>
      </c>
      <c r="K68" s="355"/>
      <c r="L68" s="355"/>
      <c r="M68" s="355"/>
      <c r="N68" s="142"/>
    </row>
    <row r="69" spans="1:14" ht="15" customHeight="1">
      <c r="B69" s="354"/>
      <c r="C69" s="355"/>
      <c r="D69" s="355"/>
      <c r="E69" s="355"/>
      <c r="F69" s="355"/>
      <c r="G69" s="356"/>
      <c r="J69" s="354"/>
      <c r="K69" s="355"/>
      <c r="L69" s="355"/>
      <c r="M69" s="355"/>
      <c r="N69" s="142"/>
    </row>
    <row r="70" spans="1:14" ht="15" customHeight="1">
      <c r="B70" s="354"/>
      <c r="C70" s="355"/>
      <c r="D70" s="355"/>
      <c r="E70" s="355"/>
      <c r="F70" s="355"/>
      <c r="G70" s="356"/>
      <c r="J70" s="354"/>
      <c r="K70" s="355"/>
      <c r="L70" s="355"/>
      <c r="M70" s="355"/>
      <c r="N70" s="142"/>
    </row>
    <row r="71" spans="1:14" ht="15" customHeight="1">
      <c r="B71" s="354"/>
      <c r="C71" s="355"/>
      <c r="D71" s="355"/>
      <c r="E71" s="355"/>
      <c r="F71" s="355"/>
      <c r="G71" s="356"/>
      <c r="J71" s="354"/>
      <c r="K71" s="355"/>
      <c r="L71" s="355"/>
      <c r="M71" s="355"/>
      <c r="N71" s="142"/>
    </row>
    <row r="72" spans="1:14" ht="81" customHeight="1" thickBot="1">
      <c r="B72" s="357"/>
      <c r="C72" s="358"/>
      <c r="D72" s="358"/>
      <c r="E72" s="358"/>
      <c r="F72" s="358"/>
      <c r="G72" s="359"/>
      <c r="J72" s="354"/>
      <c r="K72" s="355"/>
      <c r="L72" s="355"/>
      <c r="M72" s="355"/>
      <c r="N72" s="142"/>
    </row>
    <row r="73" spans="1:14" ht="15.75">
      <c r="B73" s="51"/>
      <c r="C73" s="51"/>
      <c r="D73" s="51"/>
      <c r="E73" s="51"/>
      <c r="F73" s="51"/>
      <c r="G73" s="51"/>
    </row>
    <row r="74" spans="1:14" ht="15.75">
      <c r="B74" s="51"/>
      <c r="C74" s="51"/>
      <c r="D74" s="51"/>
      <c r="E74" s="51"/>
      <c r="F74" s="51"/>
      <c r="G74" s="51"/>
    </row>
    <row r="75" spans="1:14" ht="15.75">
      <c r="B75" s="51"/>
      <c r="C75" s="51"/>
      <c r="D75" s="51"/>
      <c r="E75" s="51"/>
      <c r="F75" s="51"/>
      <c r="G75" s="51"/>
    </row>
    <row r="76" spans="1:14" ht="15.75">
      <c r="B76" s="51"/>
      <c r="C76" s="51"/>
      <c r="D76" s="51"/>
      <c r="E76" s="51"/>
      <c r="F76" s="51"/>
      <c r="G76" s="51"/>
    </row>
    <row r="77" spans="1:14" ht="20.25">
      <c r="B77" s="360" t="s">
        <v>108</v>
      </c>
      <c r="C77" s="360"/>
      <c r="D77" s="360"/>
      <c r="E77" s="360"/>
      <c r="F77" s="360"/>
      <c r="G77" s="360"/>
      <c r="J77" s="376" t="s">
        <v>178</v>
      </c>
      <c r="K77" s="376"/>
      <c r="L77" s="376"/>
      <c r="M77" s="376"/>
    </row>
    <row r="78" spans="1:14" ht="54.75" customHeight="1" thickBot="1">
      <c r="B78" s="51"/>
      <c r="C78" s="51"/>
      <c r="D78" s="51"/>
      <c r="E78" s="51"/>
      <c r="F78" s="51"/>
      <c r="G78" s="51"/>
      <c r="J78" s="143" t="s">
        <v>123</v>
      </c>
      <c r="K78" s="143" t="s">
        <v>179</v>
      </c>
      <c r="L78" s="377" t="s">
        <v>136</v>
      </c>
      <c r="M78" s="377"/>
      <c r="N78" s="149"/>
    </row>
    <row r="79" spans="1:14" ht="60" customHeight="1">
      <c r="B79" s="371" t="s">
        <v>102</v>
      </c>
      <c r="C79" s="372"/>
      <c r="D79" s="372"/>
      <c r="E79" s="372"/>
      <c r="F79" s="372"/>
      <c r="G79" s="373"/>
      <c r="J79" s="144" t="s">
        <v>126</v>
      </c>
      <c r="K79" s="148" t="s">
        <v>127</v>
      </c>
      <c r="L79" s="390" t="s">
        <v>135</v>
      </c>
      <c r="M79" s="390"/>
      <c r="N79" s="57"/>
    </row>
    <row r="80" spans="1:14" ht="234">
      <c r="B80" s="368" t="s">
        <v>103</v>
      </c>
      <c r="C80" s="369"/>
      <c r="D80" s="369"/>
      <c r="E80" s="369"/>
      <c r="F80" s="369"/>
      <c r="G80" s="370"/>
      <c r="J80" s="145" t="s">
        <v>128</v>
      </c>
      <c r="K80" s="146" t="s">
        <v>140</v>
      </c>
      <c r="L80" s="391" t="s">
        <v>139</v>
      </c>
      <c r="M80" s="391"/>
      <c r="N80" s="57"/>
    </row>
    <row r="81" spans="2:17" ht="36" customHeight="1">
      <c r="B81" s="365" t="s">
        <v>104</v>
      </c>
      <c r="C81" s="366"/>
      <c r="D81" s="366"/>
      <c r="E81" s="366"/>
      <c r="F81" s="366"/>
      <c r="G81" s="367"/>
      <c r="J81" s="144" t="s">
        <v>124</v>
      </c>
      <c r="K81" s="147" t="s">
        <v>125</v>
      </c>
      <c r="L81" s="390" t="s">
        <v>134</v>
      </c>
      <c r="M81" s="390"/>
      <c r="N81" s="57"/>
      <c r="Q81" s="84" t="s">
        <v>112</v>
      </c>
    </row>
    <row r="82" spans="2:17" ht="144">
      <c r="B82" s="365" t="s">
        <v>105</v>
      </c>
      <c r="C82" s="366"/>
      <c r="D82" s="366"/>
      <c r="E82" s="366"/>
      <c r="F82" s="366"/>
      <c r="G82" s="367"/>
      <c r="J82" s="145" t="s">
        <v>130</v>
      </c>
      <c r="K82" s="146" t="s">
        <v>129</v>
      </c>
      <c r="L82" s="391" t="s">
        <v>141</v>
      </c>
      <c r="M82" s="391"/>
      <c r="N82" s="57"/>
    </row>
    <row r="83" spans="2:17" ht="123.75" customHeight="1">
      <c r="B83" s="368" t="s">
        <v>106</v>
      </c>
      <c r="C83" s="369"/>
      <c r="D83" s="369"/>
      <c r="E83" s="369"/>
      <c r="F83" s="369"/>
      <c r="G83" s="370"/>
      <c r="J83" s="144" t="s">
        <v>131</v>
      </c>
      <c r="K83" s="147" t="s">
        <v>132</v>
      </c>
      <c r="L83" s="392" t="s">
        <v>133</v>
      </c>
      <c r="M83" s="392"/>
      <c r="N83" s="57"/>
    </row>
    <row r="84" spans="2:17" ht="122.25" customHeight="1">
      <c r="B84" s="365" t="s">
        <v>107</v>
      </c>
      <c r="C84" s="366"/>
      <c r="D84" s="366"/>
      <c r="E84" s="366"/>
      <c r="F84" s="366"/>
      <c r="G84" s="367"/>
      <c r="J84" s="384" t="s">
        <v>138</v>
      </c>
      <c r="K84" s="385"/>
      <c r="L84" s="385"/>
      <c r="M84" s="386"/>
      <c r="N84" s="150"/>
      <c r="O84" s="151"/>
    </row>
    <row r="85" spans="2:17" ht="59.25" customHeight="1">
      <c r="B85" s="368" t="s">
        <v>109</v>
      </c>
      <c r="C85" s="369"/>
      <c r="D85" s="369"/>
      <c r="E85" s="369"/>
      <c r="F85" s="369"/>
      <c r="G85" s="370"/>
      <c r="J85" s="387" t="s">
        <v>137</v>
      </c>
      <c r="K85" s="388"/>
      <c r="L85" s="388"/>
      <c r="M85" s="389"/>
      <c r="N85" s="152"/>
      <c r="O85" s="152"/>
    </row>
    <row r="86" spans="2:17" ht="36" customHeight="1" thickBot="1">
      <c r="B86" s="348" t="s">
        <v>110</v>
      </c>
      <c r="C86" s="349"/>
      <c r="D86" s="349"/>
      <c r="E86" s="349"/>
      <c r="F86" s="349"/>
      <c r="G86" s="350"/>
      <c r="J86" s="387" t="s">
        <v>180</v>
      </c>
      <c r="K86" s="388"/>
      <c r="L86" s="388"/>
      <c r="M86" s="389"/>
      <c r="N86" s="152"/>
      <c r="O86" s="152"/>
    </row>
    <row r="87" spans="2:17" ht="35.25" customHeight="1"/>
    <row r="90" spans="2:17">
      <c r="J90" t="s">
        <v>112</v>
      </c>
    </row>
  </sheetData>
  <mergeCells count="36">
    <mergeCell ref="J84:M84"/>
    <mergeCell ref="J85:M85"/>
    <mergeCell ref="J86:M86"/>
    <mergeCell ref="L79:M79"/>
    <mergeCell ref="L80:M80"/>
    <mergeCell ref="L81:M81"/>
    <mergeCell ref="L82:M82"/>
    <mergeCell ref="L83:M83"/>
    <mergeCell ref="J77:M77"/>
    <mergeCell ref="L78:M78"/>
    <mergeCell ref="C9:D9"/>
    <mergeCell ref="K9:L9"/>
    <mergeCell ref="K21:L21"/>
    <mergeCell ref="C65:D65"/>
    <mergeCell ref="C8:D8"/>
    <mergeCell ref="C19:D19"/>
    <mergeCell ref="K16:L16"/>
    <mergeCell ref="K29:L29"/>
    <mergeCell ref="J55:K55"/>
    <mergeCell ref="C23:D23"/>
    <mergeCell ref="C3:L4"/>
    <mergeCell ref="B86:G86"/>
    <mergeCell ref="B68:G72"/>
    <mergeCell ref="B77:G77"/>
    <mergeCell ref="C21:D21"/>
    <mergeCell ref="C22:D22"/>
    <mergeCell ref="C25:D25"/>
    <mergeCell ref="C24:D24"/>
    <mergeCell ref="B81:G81"/>
    <mergeCell ref="B82:G82"/>
    <mergeCell ref="B83:G83"/>
    <mergeCell ref="B84:G84"/>
    <mergeCell ref="B85:G85"/>
    <mergeCell ref="B79:G79"/>
    <mergeCell ref="B80:G80"/>
    <mergeCell ref="J68:M7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B64"/>
  <sheetViews>
    <sheetView topLeftCell="K25" zoomScaleNormal="100" workbookViewId="0">
      <selection activeCell="AD34" sqref="AD34"/>
    </sheetView>
  </sheetViews>
  <sheetFormatPr baseColWidth="10" defaultRowHeight="15"/>
  <cols>
    <col min="2" max="2" width="7.5703125" bestFit="1" customWidth="1"/>
    <col min="3" max="3" width="38" customWidth="1"/>
    <col min="4" max="4" width="29.5703125" customWidth="1"/>
    <col min="5" max="5" width="24" customWidth="1"/>
  </cols>
  <sheetData>
    <row r="4" spans="2:28" ht="21">
      <c r="B4" s="328" t="s">
        <v>93</v>
      </c>
      <c r="C4" s="328"/>
      <c r="D4" s="328"/>
      <c r="E4" s="328"/>
      <c r="F4" s="328"/>
      <c r="G4" s="328"/>
      <c r="H4" s="328"/>
      <c r="I4" s="328"/>
      <c r="J4" s="328"/>
      <c r="K4" s="328"/>
      <c r="L4" s="328"/>
      <c r="M4" s="328"/>
      <c r="N4" s="328"/>
      <c r="S4" s="326" t="s">
        <v>163</v>
      </c>
      <c r="T4" s="326"/>
      <c r="U4" s="326"/>
      <c r="V4" s="326"/>
      <c r="W4" s="326"/>
      <c r="X4" s="326"/>
      <c r="Y4" s="326"/>
      <c r="Z4" s="326"/>
      <c r="AA4" s="326"/>
      <c r="AB4" s="326"/>
    </row>
    <row r="5" spans="2:28" ht="21">
      <c r="B5" s="328" t="s">
        <v>95</v>
      </c>
      <c r="C5" s="328"/>
      <c r="D5" s="328"/>
      <c r="E5" s="328"/>
      <c r="F5" s="328"/>
      <c r="G5" s="328"/>
      <c r="H5" s="328"/>
      <c r="I5" s="328"/>
      <c r="J5" s="328"/>
      <c r="K5" s="328"/>
      <c r="L5" s="328"/>
      <c r="M5" s="328"/>
      <c r="N5" s="328"/>
      <c r="S5" s="115"/>
      <c r="T5" s="326" t="s">
        <v>152</v>
      </c>
      <c r="U5" s="326"/>
      <c r="V5" s="326"/>
      <c r="W5" s="326"/>
      <c r="X5" s="326"/>
      <c r="Y5" s="326"/>
      <c r="Z5" s="326"/>
      <c r="AA5" s="326"/>
      <c r="AB5" s="326"/>
    </row>
    <row r="6" spans="2:28" ht="18.75">
      <c r="B6" s="395" t="s">
        <v>174</v>
      </c>
      <c r="C6" s="395"/>
      <c r="D6" s="395"/>
      <c r="E6" s="395"/>
      <c r="F6" s="395"/>
      <c r="G6" s="395"/>
      <c r="H6" s="395"/>
      <c r="I6" s="395"/>
      <c r="J6" s="395"/>
      <c r="K6" s="395"/>
      <c r="L6" s="395"/>
      <c r="M6" s="395"/>
      <c r="N6" s="395"/>
      <c r="O6" s="56"/>
    </row>
    <row r="7" spans="2:28" ht="19.5" thickBot="1">
      <c r="B7" s="394" t="s">
        <v>94</v>
      </c>
      <c r="C7" s="394"/>
      <c r="D7" s="394"/>
      <c r="E7" s="394"/>
      <c r="F7" s="394"/>
      <c r="G7" s="394"/>
      <c r="H7" s="394"/>
      <c r="I7" s="394"/>
      <c r="J7" s="394"/>
      <c r="K7" s="394"/>
      <c r="L7" s="394"/>
      <c r="M7" s="394"/>
      <c r="N7" s="394"/>
      <c r="O7" s="57"/>
    </row>
    <row r="8" spans="2:28">
      <c r="B8" s="11"/>
      <c r="C8" s="12"/>
      <c r="D8" s="12"/>
      <c r="E8" s="12"/>
      <c r="F8" s="12"/>
      <c r="G8" s="12"/>
      <c r="H8" s="12"/>
      <c r="I8" s="12"/>
      <c r="J8" s="12"/>
      <c r="K8" s="12"/>
      <c r="L8" s="12"/>
      <c r="M8" s="12"/>
      <c r="N8" s="13"/>
    </row>
    <row r="9" spans="2:28" ht="15.75">
      <c r="B9" s="14"/>
      <c r="C9" s="396" t="s">
        <v>12</v>
      </c>
      <c r="D9" s="396"/>
      <c r="N9" s="15"/>
    </row>
    <row r="10" spans="2:28">
      <c r="B10" s="14"/>
      <c r="N10" s="15"/>
    </row>
    <row r="11" spans="2:28" ht="18.75">
      <c r="B11" s="14"/>
      <c r="C11" s="10" t="s">
        <v>40</v>
      </c>
      <c r="D11" s="116" t="s">
        <v>153</v>
      </c>
      <c r="N11" s="15"/>
    </row>
    <row r="12" spans="2:28" ht="18.75">
      <c r="B12" s="14"/>
      <c r="C12" s="9" t="s">
        <v>32</v>
      </c>
      <c r="D12" s="226">
        <v>615331035.64999998</v>
      </c>
      <c r="N12" s="15"/>
    </row>
    <row r="13" spans="2:28" ht="18.75">
      <c r="B13" s="14"/>
      <c r="C13" s="9" t="s">
        <v>35</v>
      </c>
      <c r="D13" s="226">
        <v>16600569.029999999</v>
      </c>
      <c r="N13" s="15"/>
    </row>
    <row r="14" spans="2:28" ht="18.75">
      <c r="B14" s="14"/>
      <c r="C14" s="9" t="s">
        <v>34</v>
      </c>
      <c r="D14" s="226">
        <v>22353818.190000001</v>
      </c>
      <c r="N14" s="15"/>
    </row>
    <row r="15" spans="2:28" ht="18.75">
      <c r="B15" s="14"/>
      <c r="C15" s="9" t="s">
        <v>33</v>
      </c>
      <c r="D15" s="226">
        <v>14836722.68</v>
      </c>
      <c r="N15" s="15"/>
    </row>
    <row r="16" spans="2:28" ht="18.75">
      <c r="B16" s="14"/>
      <c r="C16" s="9" t="s">
        <v>36</v>
      </c>
      <c r="D16" s="226">
        <v>13787574.189999999</v>
      </c>
      <c r="N16" s="15"/>
    </row>
    <row r="17" spans="2:14" ht="18.75">
      <c r="B17" s="14"/>
      <c r="C17" s="9" t="s">
        <v>37</v>
      </c>
      <c r="D17" s="226">
        <v>47698838.630000003</v>
      </c>
      <c r="N17" s="15"/>
    </row>
    <row r="18" spans="2:14" ht="18.75">
      <c r="B18" s="14"/>
      <c r="C18" s="9" t="s">
        <v>38</v>
      </c>
      <c r="D18" s="226">
        <v>31191505.329999998</v>
      </c>
      <c r="N18" s="15"/>
    </row>
    <row r="19" spans="2:14" ht="18.75">
      <c r="B19" s="14"/>
      <c r="C19" s="9" t="s">
        <v>39</v>
      </c>
      <c r="D19" s="226">
        <v>22647549.030000001</v>
      </c>
      <c r="N19" s="15"/>
    </row>
    <row r="20" spans="2:14" ht="18.75">
      <c r="B20" s="14"/>
      <c r="C20" s="9" t="s">
        <v>53</v>
      </c>
      <c r="D20" s="226">
        <v>20002931</v>
      </c>
      <c r="N20" s="15"/>
    </row>
    <row r="21" spans="2:14" ht="18.75">
      <c r="B21" s="14"/>
      <c r="C21" s="10" t="s">
        <v>41</v>
      </c>
      <c r="D21" s="153">
        <f>SUM(D12:D20)</f>
        <v>804450543.73000002</v>
      </c>
      <c r="N21" s="15"/>
    </row>
    <row r="22" spans="2:14">
      <c r="B22" s="14"/>
      <c r="N22" s="15"/>
    </row>
    <row r="23" spans="2:14">
      <c r="B23" s="14"/>
      <c r="N23" s="15"/>
    </row>
    <row r="24" spans="2:14" ht="15.75" thickBot="1">
      <c r="B24" s="16"/>
      <c r="C24" s="17"/>
      <c r="D24" s="17"/>
      <c r="E24" s="17"/>
      <c r="F24" s="17"/>
      <c r="G24" s="17"/>
      <c r="H24" s="17"/>
      <c r="I24" s="17"/>
      <c r="J24" s="17"/>
      <c r="K24" s="17"/>
      <c r="L24" s="17"/>
      <c r="M24" s="17"/>
      <c r="N24" s="18"/>
    </row>
    <row r="26" spans="2:14">
      <c r="B26" s="397" t="s">
        <v>206</v>
      </c>
      <c r="C26" s="397"/>
      <c r="D26" s="397"/>
    </row>
    <row r="28" spans="2:14" ht="18.75">
      <c r="B28" s="52" t="s">
        <v>67</v>
      </c>
    </row>
    <row r="29" spans="2:14" ht="20.25">
      <c r="B29" s="400" t="s">
        <v>68</v>
      </c>
      <c r="C29" s="401"/>
      <c r="D29" s="401"/>
      <c r="E29" s="401"/>
      <c r="F29" s="402"/>
    </row>
    <row r="30" spans="2:14" ht="78.75" customHeight="1">
      <c r="B30" s="405" t="s">
        <v>69</v>
      </c>
      <c r="C30" s="405"/>
      <c r="D30" s="405"/>
      <c r="E30" s="405"/>
      <c r="F30" s="405"/>
    </row>
    <row r="31" spans="2:14" ht="97.5" customHeight="1">
      <c r="B31" s="405" t="s">
        <v>70</v>
      </c>
      <c r="C31" s="405"/>
      <c r="D31" s="405"/>
      <c r="E31" s="405"/>
      <c r="F31" s="405"/>
    </row>
    <row r="32" spans="2:14" ht="24" customHeight="1">
      <c r="B32" s="409" t="s">
        <v>71</v>
      </c>
      <c r="C32" s="409"/>
      <c r="D32" s="409"/>
      <c r="E32" s="409"/>
      <c r="F32" s="409"/>
    </row>
    <row r="33" spans="2:6" ht="20.25">
      <c r="B33" s="405" t="s">
        <v>72</v>
      </c>
      <c r="C33" s="405"/>
      <c r="D33" s="405"/>
      <c r="E33" s="405"/>
      <c r="F33" s="405"/>
    </row>
    <row r="34" spans="2:6" ht="69.75" customHeight="1">
      <c r="B34" s="405" t="s">
        <v>73</v>
      </c>
      <c r="C34" s="405"/>
      <c r="D34" s="405"/>
      <c r="E34" s="405"/>
      <c r="F34" s="405"/>
    </row>
    <row r="35" spans="2:6" ht="23.25" customHeight="1">
      <c r="B35" s="406" t="s">
        <v>74</v>
      </c>
      <c r="C35" s="407"/>
      <c r="D35" s="407"/>
      <c r="E35" s="407"/>
      <c r="F35" s="408"/>
    </row>
    <row r="36" spans="2:6" ht="43.5" customHeight="1">
      <c r="B36" s="393" t="s">
        <v>199</v>
      </c>
      <c r="C36" s="393"/>
      <c r="D36" s="393"/>
      <c r="E36" s="393"/>
      <c r="F36" s="393"/>
    </row>
    <row r="37" spans="2:6">
      <c r="B37" s="345"/>
      <c r="C37" s="345"/>
      <c r="D37" s="345"/>
      <c r="E37" s="345"/>
    </row>
    <row r="39" spans="2:6" ht="18.75">
      <c r="B39" s="338" t="s">
        <v>181</v>
      </c>
      <c r="C39" s="338"/>
      <c r="D39" s="338"/>
      <c r="E39" s="338"/>
      <c r="F39" s="338"/>
    </row>
    <row r="40" spans="2:6" ht="75" customHeight="1">
      <c r="B40" s="412" t="s">
        <v>40</v>
      </c>
      <c r="C40" s="413"/>
      <c r="D40" s="78" t="s">
        <v>113</v>
      </c>
      <c r="E40" s="403" t="s">
        <v>143</v>
      </c>
      <c r="F40" s="404"/>
    </row>
    <row r="41" spans="2:6" ht="18.75">
      <c r="B41" s="414" t="s">
        <v>32</v>
      </c>
      <c r="C41" s="415"/>
      <c r="D41" s="79" t="s">
        <v>114</v>
      </c>
      <c r="E41" s="398">
        <f>+D12/1000000</f>
        <v>615.33103564999999</v>
      </c>
      <c r="F41" s="399"/>
    </row>
    <row r="42" spans="2:6" ht="18.75">
      <c r="B42" s="414" t="s">
        <v>35</v>
      </c>
      <c r="C42" s="415"/>
      <c r="D42" s="79" t="s">
        <v>115</v>
      </c>
      <c r="E42" s="398">
        <f t="shared" ref="E42:E49" si="0">+D13/1000000</f>
        <v>16.600569029999999</v>
      </c>
      <c r="F42" s="399"/>
    </row>
    <row r="43" spans="2:6" ht="37.5">
      <c r="B43" s="414" t="s">
        <v>34</v>
      </c>
      <c r="C43" s="415"/>
      <c r="D43" s="80" t="s">
        <v>116</v>
      </c>
      <c r="E43" s="398">
        <f t="shared" si="0"/>
        <v>22.353818190000002</v>
      </c>
      <c r="F43" s="399"/>
    </row>
    <row r="44" spans="2:6" ht="18.75">
      <c r="B44" s="414" t="s">
        <v>33</v>
      </c>
      <c r="C44" s="415"/>
      <c r="D44" s="79" t="s">
        <v>117</v>
      </c>
      <c r="E44" s="398">
        <f t="shared" si="0"/>
        <v>14.836722679999999</v>
      </c>
      <c r="F44" s="399"/>
    </row>
    <row r="45" spans="2:6" ht="37.5">
      <c r="B45" s="414" t="s">
        <v>36</v>
      </c>
      <c r="C45" s="415"/>
      <c r="D45" s="80" t="s">
        <v>118</v>
      </c>
      <c r="E45" s="398">
        <f t="shared" si="0"/>
        <v>13.787574189999999</v>
      </c>
      <c r="F45" s="399"/>
    </row>
    <row r="46" spans="2:6" ht="75">
      <c r="B46" s="414" t="s">
        <v>37</v>
      </c>
      <c r="C46" s="415"/>
      <c r="D46" s="80" t="s">
        <v>119</v>
      </c>
      <c r="E46" s="398">
        <f t="shared" si="0"/>
        <v>47.698838630000004</v>
      </c>
      <c r="F46" s="399"/>
    </row>
    <row r="47" spans="2:6" ht="18.75">
      <c r="B47" s="414" t="s">
        <v>38</v>
      </c>
      <c r="C47" s="415"/>
      <c r="D47" s="79" t="s">
        <v>120</v>
      </c>
      <c r="E47" s="398">
        <f t="shared" si="0"/>
        <v>31.191505329999998</v>
      </c>
      <c r="F47" s="399"/>
    </row>
    <row r="48" spans="2:6" ht="18.75">
      <c r="B48" s="414" t="s">
        <v>39</v>
      </c>
      <c r="C48" s="415"/>
      <c r="D48" s="79" t="s">
        <v>121</v>
      </c>
      <c r="E48" s="398">
        <f t="shared" si="0"/>
        <v>22.64754903</v>
      </c>
      <c r="F48" s="399"/>
    </row>
    <row r="49" spans="2:6" ht="18.75">
      <c r="B49" s="414" t="s">
        <v>53</v>
      </c>
      <c r="C49" s="415"/>
      <c r="D49" s="79" t="s">
        <v>122</v>
      </c>
      <c r="E49" s="398">
        <f t="shared" si="0"/>
        <v>20.002931</v>
      </c>
      <c r="F49" s="399"/>
    </row>
    <row r="50" spans="2:6" ht="18.75">
      <c r="B50" s="403" t="s">
        <v>41</v>
      </c>
      <c r="C50" s="404"/>
      <c r="D50" s="77"/>
      <c r="E50" s="410">
        <f>SUM(E41:F49)</f>
        <v>804.45054372999994</v>
      </c>
      <c r="F50" s="411"/>
    </row>
    <row r="51" spans="2:6">
      <c r="E51" s="58"/>
    </row>
    <row r="54" spans="2:6" ht="75">
      <c r="B54" s="403" t="s">
        <v>169</v>
      </c>
      <c r="C54" s="404"/>
      <c r="D54" s="170" t="s">
        <v>168</v>
      </c>
      <c r="E54" s="416"/>
      <c r="F54" s="417"/>
    </row>
    <row r="55" spans="2:6" ht="18.75">
      <c r="B55" s="414" t="s">
        <v>32</v>
      </c>
      <c r="C55" s="415"/>
      <c r="D55" s="155">
        <f>+E41</f>
        <v>615.33103564999999</v>
      </c>
      <c r="E55" s="418"/>
      <c r="F55" s="419"/>
    </row>
    <row r="56" spans="2:6" ht="18.75">
      <c r="B56" s="414" t="s">
        <v>35</v>
      </c>
      <c r="C56" s="415"/>
      <c r="D56" s="155">
        <f t="shared" ref="D56:D63" si="1">+E42</f>
        <v>16.600569029999999</v>
      </c>
      <c r="E56" s="418"/>
      <c r="F56" s="419"/>
    </row>
    <row r="57" spans="2:6" ht="18.75">
      <c r="B57" s="414" t="s">
        <v>34</v>
      </c>
      <c r="C57" s="415"/>
      <c r="D57" s="155">
        <f t="shared" si="1"/>
        <v>22.353818190000002</v>
      </c>
      <c r="E57" s="418"/>
      <c r="F57" s="419"/>
    </row>
    <row r="58" spans="2:6" ht="18.75">
      <c r="B58" s="414" t="s">
        <v>33</v>
      </c>
      <c r="C58" s="415"/>
      <c r="D58" s="155">
        <f t="shared" si="1"/>
        <v>14.836722679999999</v>
      </c>
      <c r="E58" s="418"/>
      <c r="F58" s="419"/>
    </row>
    <row r="59" spans="2:6" ht="18.75">
      <c r="B59" s="414" t="s">
        <v>36</v>
      </c>
      <c r="C59" s="415"/>
      <c r="D59" s="155">
        <f t="shared" si="1"/>
        <v>13.787574189999999</v>
      </c>
      <c r="E59" s="418"/>
      <c r="F59" s="419"/>
    </row>
    <row r="60" spans="2:6" ht="18.75">
      <c r="B60" s="414" t="s">
        <v>37</v>
      </c>
      <c r="C60" s="415"/>
      <c r="D60" s="155">
        <f t="shared" si="1"/>
        <v>47.698838630000004</v>
      </c>
      <c r="E60" s="418"/>
      <c r="F60" s="419"/>
    </row>
    <row r="61" spans="2:6" ht="18.75">
      <c r="B61" s="414" t="s">
        <v>38</v>
      </c>
      <c r="C61" s="415"/>
      <c r="D61" s="155">
        <f t="shared" si="1"/>
        <v>31.191505329999998</v>
      </c>
      <c r="E61" s="418"/>
      <c r="F61" s="419"/>
    </row>
    <row r="62" spans="2:6" ht="18.75">
      <c r="B62" s="414" t="s">
        <v>39</v>
      </c>
      <c r="C62" s="415"/>
      <c r="D62" s="155">
        <f t="shared" si="1"/>
        <v>22.64754903</v>
      </c>
      <c r="E62" s="418"/>
      <c r="F62" s="419"/>
    </row>
    <row r="63" spans="2:6" ht="18.75">
      <c r="B63" s="414" t="s">
        <v>53</v>
      </c>
      <c r="C63" s="415"/>
      <c r="D63" s="155">
        <f t="shared" si="1"/>
        <v>20.002931</v>
      </c>
      <c r="E63" s="418"/>
      <c r="F63" s="419"/>
    </row>
    <row r="64" spans="2:6" ht="18.75">
      <c r="B64" s="403" t="s">
        <v>41</v>
      </c>
      <c r="C64" s="404"/>
      <c r="D64" s="171">
        <f>SUM(D55:D63)</f>
        <v>804.45054372999994</v>
      </c>
      <c r="E64" s="420"/>
      <c r="F64" s="421"/>
    </row>
  </sheetData>
  <mergeCells count="62">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 ref="E59:F59"/>
    <mergeCell ref="B54:C54"/>
    <mergeCell ref="E54:F54"/>
    <mergeCell ref="B55:C55"/>
    <mergeCell ref="E55:F55"/>
    <mergeCell ref="B56:C56"/>
    <mergeCell ref="E56:F56"/>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S4:AB4"/>
    <mergeCell ref="T5:AB5"/>
    <mergeCell ref="B37:E37"/>
    <mergeCell ref="B36:F36"/>
    <mergeCell ref="B4:N4"/>
    <mergeCell ref="B5:N5"/>
    <mergeCell ref="B7:N7"/>
    <mergeCell ref="B6:N6"/>
    <mergeCell ref="C9:D9"/>
    <mergeCell ref="B26:D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3:N51"/>
  <sheetViews>
    <sheetView topLeftCell="A50" zoomScaleNormal="100" workbookViewId="0">
      <selection activeCell="C23" sqref="C23:F23"/>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20" customWidth="1"/>
    <col min="12" max="12" width="39.5703125" customWidth="1"/>
    <col min="13" max="13" width="28.42578125" customWidth="1"/>
  </cols>
  <sheetData>
    <row r="3" spans="3:12" ht="26.25">
      <c r="C3" s="347" t="s">
        <v>55</v>
      </c>
      <c r="D3" s="347"/>
      <c r="E3" s="347"/>
      <c r="F3" s="347"/>
      <c r="G3" s="347"/>
      <c r="H3" s="347"/>
      <c r="I3" s="347"/>
      <c r="J3" s="347"/>
      <c r="K3" s="347"/>
      <c r="L3" s="347"/>
    </row>
    <row r="5" spans="3:12" ht="28.5">
      <c r="C5" s="423" t="s">
        <v>204</v>
      </c>
      <c r="D5" s="424"/>
      <c r="E5" s="424"/>
      <c r="F5" s="424"/>
      <c r="G5" s="424"/>
      <c r="H5" s="424"/>
      <c r="I5" s="424"/>
      <c r="J5" s="424"/>
      <c r="K5" s="424"/>
      <c r="L5" s="425"/>
    </row>
    <row r="7" spans="3:12" ht="15.75" thickBot="1">
      <c r="G7" s="57"/>
      <c r="H7" s="57"/>
      <c r="I7" s="57"/>
      <c r="J7" s="57"/>
    </row>
    <row r="8" spans="3:12" ht="36" customHeight="1" thickBot="1">
      <c r="C8" s="429" t="s">
        <v>154</v>
      </c>
      <c r="D8" s="429"/>
      <c r="G8" s="140"/>
      <c r="H8" s="157"/>
      <c r="I8" s="157"/>
      <c r="J8" s="158"/>
      <c r="K8" s="158"/>
    </row>
    <row r="9" spans="3:12" ht="61.5" customHeight="1" thickBot="1">
      <c r="C9" s="118" t="s">
        <v>8</v>
      </c>
      <c r="D9" s="217">
        <v>579370857</v>
      </c>
      <c r="F9" s="227"/>
      <c r="G9" s="227"/>
      <c r="H9" s="82"/>
      <c r="I9" s="159"/>
      <c r="J9" s="160"/>
      <c r="K9" s="160"/>
    </row>
    <row r="10" spans="3:12" ht="53.25" customHeight="1" thickBot="1">
      <c r="C10" s="118" t="s">
        <v>9</v>
      </c>
      <c r="D10" s="217">
        <v>316609469.00999999</v>
      </c>
      <c r="F10" s="227"/>
      <c r="G10" s="227"/>
      <c r="H10" s="227"/>
      <c r="I10" s="162"/>
      <c r="J10" s="163"/>
      <c r="K10" s="164"/>
    </row>
    <row r="11" spans="3:12" ht="54" customHeight="1" thickBot="1">
      <c r="C11" s="118" t="s">
        <v>10</v>
      </c>
      <c r="D11" s="215">
        <v>54.647116813816503</v>
      </c>
      <c r="E11" s="122"/>
      <c r="G11" s="140"/>
      <c r="H11" s="161"/>
      <c r="I11" s="165"/>
      <c r="J11" s="163"/>
      <c r="K11" s="164"/>
    </row>
    <row r="12" spans="3:12" ht="19.5" thickBot="1">
      <c r="C12" s="96"/>
      <c r="D12" s="216"/>
      <c r="G12" s="140"/>
      <c r="H12" s="161"/>
      <c r="I12" s="159"/>
      <c r="J12" s="163"/>
      <c r="K12" s="164"/>
    </row>
    <row r="13" spans="3:12" ht="19.5" thickBot="1">
      <c r="C13" s="118" t="s">
        <v>18</v>
      </c>
      <c r="D13" s="250">
        <v>823</v>
      </c>
      <c r="G13" s="140"/>
      <c r="H13" s="166"/>
      <c r="I13" s="159"/>
      <c r="J13" s="163"/>
      <c r="K13" s="164"/>
    </row>
    <row r="14" spans="3:12" ht="69" customHeight="1" thickBot="1">
      <c r="C14" s="118" t="s">
        <v>17</v>
      </c>
      <c r="D14" s="95" t="s">
        <v>196</v>
      </c>
      <c r="G14" s="140"/>
      <c r="H14" s="161"/>
      <c r="I14" s="159"/>
      <c r="J14" s="163"/>
      <c r="K14" s="164"/>
    </row>
    <row r="15" spans="3:12" ht="36.75" thickBot="1">
      <c r="C15" s="118" t="s">
        <v>16</v>
      </c>
      <c r="D15" s="218">
        <v>2898</v>
      </c>
      <c r="G15" s="140"/>
      <c r="H15" s="167"/>
      <c r="I15" s="158"/>
      <c r="J15" s="163"/>
      <c r="K15" s="164"/>
    </row>
    <row r="16" spans="3:12" ht="36.75" thickBot="1">
      <c r="C16" s="118" t="s">
        <v>15</v>
      </c>
      <c r="D16" s="249">
        <v>67</v>
      </c>
      <c r="G16" s="140"/>
      <c r="H16" s="168"/>
      <c r="I16" s="168"/>
      <c r="J16" s="157"/>
      <c r="K16" s="169"/>
    </row>
    <row r="17" spans="3:13" ht="18.75" thickBot="1">
      <c r="C17" s="446" t="s">
        <v>210</v>
      </c>
      <c r="D17" s="447">
        <v>4233</v>
      </c>
      <c r="G17" s="140"/>
      <c r="H17" s="168"/>
      <c r="I17" s="168"/>
      <c r="J17" s="157"/>
      <c r="K17" s="169"/>
    </row>
    <row r="18" spans="3:13" ht="18.75" thickBot="1">
      <c r="C18" s="444"/>
      <c r="D18" s="445"/>
      <c r="G18" s="140"/>
      <c r="H18" s="168"/>
      <c r="I18" s="168"/>
      <c r="J18" s="157"/>
      <c r="K18" s="169"/>
    </row>
    <row r="19" spans="3:13" ht="80.25" customHeight="1">
      <c r="C19" s="434" t="s">
        <v>211</v>
      </c>
      <c r="D19" s="434"/>
      <c r="G19" s="140"/>
      <c r="H19" s="157"/>
      <c r="I19" s="157"/>
      <c r="J19" s="157"/>
      <c r="K19" s="169"/>
    </row>
    <row r="20" spans="3:13" ht="18" customHeight="1">
      <c r="C20" s="435"/>
      <c r="D20" s="435"/>
      <c r="I20" s="236"/>
      <c r="J20" s="236"/>
      <c r="K20" s="236"/>
      <c r="L20" s="236"/>
    </row>
    <row r="21" spans="3:13" ht="24" customHeight="1">
      <c r="C21" s="435"/>
      <c r="D21" s="435"/>
      <c r="K21" s="22"/>
    </row>
    <row r="22" spans="3:13" ht="18" customHeight="1">
      <c r="C22" s="254"/>
      <c r="D22" s="254"/>
      <c r="K22" s="22"/>
    </row>
    <row r="23" spans="3:13" ht="52.5" customHeight="1">
      <c r="C23" s="326" t="s">
        <v>99</v>
      </c>
      <c r="D23" s="326"/>
      <c r="E23" s="326"/>
      <c r="F23" s="326"/>
      <c r="H23" s="328" t="s">
        <v>77</v>
      </c>
      <c r="I23" s="328"/>
      <c r="K23" s="326" t="s">
        <v>77</v>
      </c>
      <c r="L23" s="326"/>
      <c r="M23" s="67"/>
    </row>
    <row r="24" spans="3:13" ht="63" customHeight="1" thickBot="1">
      <c r="C24" s="436" t="s">
        <v>182</v>
      </c>
      <c r="D24" s="436"/>
      <c r="E24" s="436"/>
      <c r="F24" s="436"/>
      <c r="H24" s="431" t="s">
        <v>207</v>
      </c>
      <c r="I24" s="431"/>
      <c r="K24" s="428" t="s">
        <v>155</v>
      </c>
      <c r="L24" s="428"/>
      <c r="M24" s="69"/>
    </row>
    <row r="25" spans="3:13" ht="21.75" thickBot="1">
      <c r="C25" s="97" t="s">
        <v>78</v>
      </c>
      <c r="D25" s="98" t="s">
        <v>79</v>
      </c>
      <c r="E25" s="106" t="s">
        <v>146</v>
      </c>
      <c r="F25" s="106" t="s">
        <v>144</v>
      </c>
      <c r="H25" s="430" t="s">
        <v>185</v>
      </c>
      <c r="I25" s="430"/>
      <c r="K25" s="427" t="s">
        <v>186</v>
      </c>
      <c r="L25" s="427"/>
      <c r="M25" s="68"/>
    </row>
    <row r="26" spans="3:13" ht="32.25" thickBot="1">
      <c r="C26" s="109" t="s">
        <v>147</v>
      </c>
      <c r="D26" s="107"/>
      <c r="E26" s="108"/>
      <c r="F26" s="108"/>
      <c r="H26" s="430" t="s">
        <v>84</v>
      </c>
      <c r="I26" s="430"/>
      <c r="K26" s="426" t="s">
        <v>85</v>
      </c>
      <c r="L26" s="426"/>
      <c r="M26" s="70"/>
    </row>
    <row r="27" spans="3:13" ht="60.75" thickBot="1">
      <c r="C27" s="99" t="s">
        <v>80</v>
      </c>
      <c r="D27" s="100" t="s">
        <v>81</v>
      </c>
      <c r="E27" s="110">
        <v>823</v>
      </c>
      <c r="F27" s="101">
        <f>+(E27/4230)*100</f>
        <v>19.456264775413711</v>
      </c>
      <c r="H27" s="234" t="s">
        <v>2</v>
      </c>
      <c r="I27" s="235">
        <v>579370857</v>
      </c>
      <c r="K27" s="432"/>
      <c r="L27" s="433"/>
      <c r="M27" s="93"/>
    </row>
    <row r="28" spans="3:13" ht="90.75" thickBot="1">
      <c r="C28" s="99" t="s">
        <v>82</v>
      </c>
      <c r="D28" s="100" t="s">
        <v>111</v>
      </c>
      <c r="E28" s="111">
        <v>29</v>
      </c>
      <c r="F28" s="101">
        <f t="shared" ref="F28:F32" si="0">+(E28/4230)*100</f>
        <v>0.68557919621749408</v>
      </c>
      <c r="H28" s="234" t="s">
        <v>75</v>
      </c>
      <c r="I28" s="235">
        <v>316609469.00999999</v>
      </c>
      <c r="K28" s="240" t="s">
        <v>156</v>
      </c>
      <c r="L28" s="241" t="s">
        <v>145</v>
      </c>
      <c r="M28" s="91"/>
    </row>
    <row r="29" spans="3:13" ht="106.5" thickBot="1">
      <c r="C29" s="99" t="s">
        <v>83</v>
      </c>
      <c r="D29" s="100" t="s">
        <v>183</v>
      </c>
      <c r="E29" s="174">
        <v>2898</v>
      </c>
      <c r="F29" s="101">
        <f t="shared" si="0"/>
        <v>68.510638297872333</v>
      </c>
      <c r="H29" s="234" t="s">
        <v>76</v>
      </c>
      <c r="I29" s="235">
        <v>262761387.99000001</v>
      </c>
      <c r="J29" s="117"/>
      <c r="K29" s="113" t="s">
        <v>2</v>
      </c>
      <c r="L29" s="238">
        <v>12.809913999999999</v>
      </c>
      <c r="M29" s="92"/>
    </row>
    <row r="30" spans="3:13" ht="90.75" thickBot="1">
      <c r="C30" s="88" t="s">
        <v>96</v>
      </c>
      <c r="D30" s="100" t="s">
        <v>142</v>
      </c>
      <c r="E30" s="112">
        <v>416</v>
      </c>
      <c r="F30" s="101">
        <f t="shared" si="0"/>
        <v>9.83451536643026</v>
      </c>
      <c r="K30" s="113" t="s">
        <v>75</v>
      </c>
      <c r="L30" s="238">
        <v>7.3620206599999998</v>
      </c>
      <c r="M30" s="92"/>
    </row>
    <row r="31" spans="3:13" ht="48" thickBot="1">
      <c r="C31" s="99" t="s">
        <v>148</v>
      </c>
      <c r="D31" s="100"/>
      <c r="E31" s="112"/>
      <c r="F31" s="101"/>
      <c r="K31" s="113" t="s">
        <v>76</v>
      </c>
      <c r="L31" s="238">
        <v>5.4478933400000003</v>
      </c>
      <c r="M31" s="92"/>
    </row>
    <row r="32" spans="3:13" ht="226.5" thickBot="1">
      <c r="C32" s="89" t="s">
        <v>97</v>
      </c>
      <c r="D32" s="100" t="s">
        <v>184</v>
      </c>
      <c r="E32" s="112">
        <v>64</v>
      </c>
      <c r="F32" s="101">
        <f t="shared" si="0"/>
        <v>1.5130023640661938</v>
      </c>
      <c r="H32" s="57"/>
      <c r="I32" s="57"/>
      <c r="K32" s="114" t="s">
        <v>86</v>
      </c>
      <c r="L32" s="239">
        <v>57.47</v>
      </c>
      <c r="M32" s="92"/>
    </row>
    <row r="33" spans="3:14" ht="19.5" thickBot="1">
      <c r="C33" s="87"/>
      <c r="D33" s="237" t="s">
        <v>45</v>
      </c>
      <c r="E33" s="120">
        <f>+E27+E28+E29+E30+E32</f>
        <v>4230</v>
      </c>
      <c r="F33" s="102">
        <f>+F27+F28+F29+F30+F32</f>
        <v>99.999999999999986</v>
      </c>
      <c r="H33" s="119"/>
      <c r="I33" s="119"/>
      <c r="J33" s="57"/>
      <c r="K33" s="104"/>
      <c r="L33" s="105"/>
      <c r="M33" s="103"/>
      <c r="N33" s="59"/>
    </row>
    <row r="34" spans="3:14">
      <c r="H34" s="94"/>
      <c r="I34" s="94"/>
      <c r="J34" s="94"/>
      <c r="K34" s="94"/>
      <c r="L34" s="94"/>
      <c r="M34" s="94"/>
    </row>
    <row r="35" spans="3:14">
      <c r="H35" s="94"/>
      <c r="I35" s="94"/>
      <c r="J35" s="94"/>
      <c r="K35" s="94"/>
      <c r="L35" s="94"/>
      <c r="M35" s="94"/>
    </row>
    <row r="37" spans="3:14" ht="21">
      <c r="C37" s="326" t="s">
        <v>99</v>
      </c>
      <c r="D37" s="326"/>
      <c r="E37" s="172"/>
      <c r="F37" s="172"/>
    </row>
    <row r="38" spans="3:14" ht="32.25" customHeight="1" thickBot="1">
      <c r="C38" s="422" t="s">
        <v>212</v>
      </c>
      <c r="D38" s="422"/>
      <c r="E38" s="173"/>
      <c r="F38" s="173"/>
    </row>
    <row r="39" spans="3:14" ht="19.5" thickBot="1">
      <c r="C39" s="244" t="s">
        <v>170</v>
      </c>
      <c r="D39" s="245" t="s">
        <v>146</v>
      </c>
      <c r="E39" s="173"/>
      <c r="F39" s="173"/>
    </row>
    <row r="40" spans="3:14" ht="19.5" thickBot="1">
      <c r="C40" s="99" t="s">
        <v>80</v>
      </c>
      <c r="D40" s="110">
        <v>823</v>
      </c>
      <c r="E40" s="242"/>
    </row>
    <row r="41" spans="3:14" ht="19.5" thickBot="1">
      <c r="C41" s="99" t="s">
        <v>82</v>
      </c>
      <c r="D41" s="111">
        <v>29</v>
      </c>
      <c r="E41" s="242"/>
    </row>
    <row r="42" spans="3:14" ht="32.25" thickBot="1">
      <c r="C42" s="99" t="s">
        <v>83</v>
      </c>
      <c r="D42" s="174">
        <v>2898</v>
      </c>
      <c r="E42" s="242"/>
    </row>
    <row r="43" spans="3:14" ht="19.5" thickBot="1">
      <c r="C43" s="88" t="s">
        <v>96</v>
      </c>
      <c r="D43" s="112">
        <v>416</v>
      </c>
      <c r="E43" s="242"/>
    </row>
    <row r="44" spans="3:14" ht="32.25" thickBot="1">
      <c r="C44" s="89" t="s">
        <v>97</v>
      </c>
      <c r="D44" s="112">
        <v>67</v>
      </c>
      <c r="E44" s="242"/>
    </row>
    <row r="45" spans="3:14" ht="19.5" thickBot="1">
      <c r="C45" s="90" t="s">
        <v>45</v>
      </c>
      <c r="D45" s="246">
        <f>SUM(D40:D44)</f>
        <v>4233</v>
      </c>
      <c r="E45" s="243"/>
    </row>
    <row r="51" spans="10:10">
      <c r="J51" s="448"/>
    </row>
  </sheetData>
  <mergeCells count="17">
    <mergeCell ref="C3:L3"/>
    <mergeCell ref="K27:L27"/>
    <mergeCell ref="C19:D21"/>
    <mergeCell ref="C23:F23"/>
    <mergeCell ref="C24:F24"/>
    <mergeCell ref="C37:D37"/>
    <mergeCell ref="C38:D38"/>
    <mergeCell ref="C5:L5"/>
    <mergeCell ref="K26:L26"/>
    <mergeCell ref="K25:L25"/>
    <mergeCell ref="K24:L24"/>
    <mergeCell ref="K23:L23"/>
    <mergeCell ref="C8:D8"/>
    <mergeCell ref="H25:I25"/>
    <mergeCell ref="H24:I24"/>
    <mergeCell ref="H23:I23"/>
    <mergeCell ref="H26:I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abSelected="1" topLeftCell="F4" zoomScaleNormal="100" workbookViewId="0">
      <selection activeCell="P16" sqref="P16"/>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45"/>
      <c r="D2" s="345"/>
      <c r="E2" s="345"/>
      <c r="F2" s="345"/>
      <c r="J2" s="345"/>
      <c r="K2" s="345"/>
      <c r="L2" s="345"/>
      <c r="M2" s="252"/>
    </row>
    <row r="3" spans="2:19">
      <c r="C3" s="71"/>
      <c r="D3" s="71"/>
      <c r="E3" s="71"/>
      <c r="F3" s="71"/>
      <c r="J3" s="71"/>
      <c r="K3" s="252"/>
      <c r="L3" s="71"/>
      <c r="M3" s="252"/>
    </row>
    <row r="4" spans="2:19" ht="21">
      <c r="C4" s="326" t="s">
        <v>176</v>
      </c>
      <c r="D4" s="326"/>
      <c r="E4" s="326"/>
      <c r="F4" s="326"/>
      <c r="G4" s="326"/>
      <c r="H4" s="326"/>
      <c r="I4" s="326"/>
      <c r="J4" s="326"/>
      <c r="K4" s="326"/>
      <c r="L4" s="326"/>
      <c r="M4" s="253"/>
    </row>
    <row r="5" spans="2:19">
      <c r="C5" s="71"/>
      <c r="D5" s="71"/>
      <c r="E5" s="71"/>
      <c r="F5" s="71"/>
      <c r="J5" s="71"/>
      <c r="K5" s="252"/>
      <c r="L5" s="71"/>
      <c r="M5" s="252"/>
    </row>
    <row r="6" spans="2:19" ht="37.5" customHeight="1">
      <c r="C6" s="439" t="s">
        <v>93</v>
      </c>
      <c r="D6" s="439"/>
      <c r="E6" s="439"/>
      <c r="F6" s="439"/>
      <c r="J6" s="439" t="s">
        <v>93</v>
      </c>
      <c r="K6" s="439"/>
      <c r="L6" s="439"/>
      <c r="M6" s="439"/>
      <c r="N6" s="439"/>
    </row>
    <row r="7" spans="2:19" ht="45.75" customHeight="1">
      <c r="B7" s="19"/>
      <c r="C7" s="438" t="s">
        <v>176</v>
      </c>
      <c r="D7" s="438"/>
      <c r="E7" s="438"/>
      <c r="F7" s="438"/>
      <c r="G7" s="19"/>
      <c r="J7" s="457" t="s">
        <v>216</v>
      </c>
      <c r="K7" s="457"/>
      <c r="L7" s="457"/>
      <c r="M7" s="457"/>
      <c r="N7" s="457"/>
    </row>
    <row r="8" spans="2:19" ht="30.75" customHeight="1">
      <c r="B8" s="19"/>
      <c r="C8" s="437" t="s">
        <v>94</v>
      </c>
      <c r="D8" s="437"/>
      <c r="E8" s="437"/>
      <c r="F8" s="437"/>
      <c r="G8" s="19"/>
    </row>
    <row r="9" spans="2:19" ht="31.5">
      <c r="B9" s="19"/>
      <c r="C9" s="86" t="s">
        <v>42</v>
      </c>
      <c r="D9" s="86" t="s">
        <v>2</v>
      </c>
      <c r="E9" s="86" t="s">
        <v>4</v>
      </c>
      <c r="F9" s="86" t="s">
        <v>5</v>
      </c>
      <c r="G9" s="19"/>
      <c r="J9" s="86" t="s">
        <v>213</v>
      </c>
      <c r="K9" s="449" t="s">
        <v>2</v>
      </c>
      <c r="L9" s="86" t="s">
        <v>4</v>
      </c>
      <c r="M9" s="449" t="s">
        <v>215</v>
      </c>
      <c r="N9" s="452" t="s">
        <v>214</v>
      </c>
    </row>
    <row r="10" spans="2:19" ht="29.25" customHeight="1">
      <c r="B10" s="19"/>
      <c r="C10" s="61" t="s">
        <v>87</v>
      </c>
      <c r="D10" s="258">
        <v>267069379</v>
      </c>
      <c r="E10" s="258">
        <v>104492450.62</v>
      </c>
      <c r="F10" s="213">
        <f>+(E10/D10)*100</f>
        <v>39.125582652438787</v>
      </c>
      <c r="G10" s="19"/>
      <c r="H10" s="81"/>
      <c r="J10" s="61" t="s">
        <v>87</v>
      </c>
      <c r="K10" s="451">
        <v>267.06937900000003</v>
      </c>
      <c r="L10" s="214">
        <f>+E10/1000000</f>
        <v>104.49245062</v>
      </c>
      <c r="M10" s="451">
        <f>+K10-L10</f>
        <v>162.57692838000003</v>
      </c>
      <c r="N10" s="454">
        <f>+(L10/K10)*100</f>
        <v>39.125582652438787</v>
      </c>
      <c r="O10" s="450"/>
      <c r="Q10" s="222"/>
    </row>
    <row r="11" spans="2:19" ht="43.5" customHeight="1">
      <c r="B11" s="19"/>
      <c r="C11" s="61" t="s">
        <v>88</v>
      </c>
      <c r="D11" s="258">
        <v>721106265</v>
      </c>
      <c r="E11" s="258">
        <v>281219161.89999998</v>
      </c>
      <c r="F11" s="213">
        <f t="shared" ref="F11:F16" si="0">+(E11/D11)*100</f>
        <v>38.998296859894843</v>
      </c>
      <c r="G11" s="19"/>
      <c r="H11" s="81"/>
      <c r="J11" s="61" t="s">
        <v>88</v>
      </c>
      <c r="K11" s="451">
        <v>721.10626500000001</v>
      </c>
      <c r="L11" s="214">
        <f t="shared" ref="L11:L13" si="1">+E11/1000000</f>
        <v>281.21916189999996</v>
      </c>
      <c r="M11" s="451">
        <f t="shared" ref="M11:M15" si="2">+K11-L11</f>
        <v>439.88710310000005</v>
      </c>
      <c r="N11" s="454">
        <f t="shared" ref="N11:N16" si="3">+(L11/K11)*100</f>
        <v>38.998296859894836</v>
      </c>
      <c r="O11" s="450"/>
      <c r="Q11" s="222"/>
      <c r="R11" s="222"/>
      <c r="S11" s="222"/>
    </row>
    <row r="12" spans="2:19" ht="62.25" customHeight="1">
      <c r="B12" s="19"/>
      <c r="C12" s="61" t="s">
        <v>89</v>
      </c>
      <c r="D12" s="258">
        <v>92437058</v>
      </c>
      <c r="E12" s="258">
        <v>42689646.670000002</v>
      </c>
      <c r="F12" s="213">
        <f t="shared" si="0"/>
        <v>46.182394370448272</v>
      </c>
      <c r="G12" s="19"/>
      <c r="H12" s="81"/>
      <c r="J12" s="61" t="s">
        <v>89</v>
      </c>
      <c r="K12" s="451">
        <v>92.437057999999993</v>
      </c>
      <c r="L12" s="214">
        <f t="shared" si="1"/>
        <v>42.689646670000002</v>
      </c>
      <c r="M12" s="451">
        <f t="shared" si="2"/>
        <v>49.747411329999991</v>
      </c>
      <c r="N12" s="454">
        <f t="shared" si="3"/>
        <v>46.182394370448272</v>
      </c>
      <c r="O12" s="450"/>
      <c r="Q12" s="222"/>
      <c r="R12" s="222"/>
      <c r="S12" s="222"/>
    </row>
    <row r="13" spans="2:19" ht="40.5" customHeight="1">
      <c r="B13" s="19"/>
      <c r="C13" s="54" t="s">
        <v>90</v>
      </c>
      <c r="D13" s="258">
        <v>783417334</v>
      </c>
      <c r="E13" s="258">
        <v>186866457.75999999</v>
      </c>
      <c r="F13" s="213">
        <f t="shared" si="0"/>
        <v>23.85273463453899</v>
      </c>
      <c r="G13" s="19"/>
      <c r="H13" s="81"/>
      <c r="J13" s="61" t="s">
        <v>90</v>
      </c>
      <c r="K13" s="451">
        <v>783.41733399999998</v>
      </c>
      <c r="L13" s="214">
        <f t="shared" si="1"/>
        <v>186.86645776</v>
      </c>
      <c r="M13" s="451">
        <f t="shared" si="2"/>
        <v>596.55087623999998</v>
      </c>
      <c r="N13" s="454">
        <f t="shared" si="3"/>
        <v>23.85273463453899</v>
      </c>
      <c r="O13" s="450"/>
      <c r="Q13" s="222"/>
      <c r="R13" s="222"/>
      <c r="S13" s="222"/>
    </row>
    <row r="14" spans="2:19" ht="41.25" customHeight="1">
      <c r="B14" s="19"/>
      <c r="C14" s="54" t="s">
        <v>91</v>
      </c>
      <c r="D14" s="258">
        <v>12018694</v>
      </c>
      <c r="E14" s="258">
        <v>5474390.1500000004</v>
      </c>
      <c r="F14" s="213">
        <f t="shared" si="0"/>
        <v>45.548960228124628</v>
      </c>
      <c r="G14" s="19"/>
      <c r="H14" s="81"/>
      <c r="J14" s="61" t="s">
        <v>91</v>
      </c>
      <c r="K14" s="451">
        <v>12.018694</v>
      </c>
      <c r="L14" s="214">
        <f>+E14/1000000</f>
        <v>5.4743901500000005</v>
      </c>
      <c r="M14" s="451">
        <f t="shared" si="2"/>
        <v>6.5443038499999995</v>
      </c>
      <c r="N14" s="454">
        <f t="shared" si="3"/>
        <v>45.548960228124628</v>
      </c>
      <c r="O14" s="450"/>
      <c r="Q14" s="222"/>
      <c r="R14" s="222"/>
      <c r="S14" s="222"/>
    </row>
    <row r="15" spans="2:19" ht="30.75">
      <c r="B15" s="19"/>
      <c r="C15" s="54" t="s">
        <v>92</v>
      </c>
      <c r="D15" s="258">
        <v>323053270</v>
      </c>
      <c r="E15" s="258">
        <v>183708436.63</v>
      </c>
      <c r="F15" s="213">
        <f t="shared" si="0"/>
        <v>56.866298437406314</v>
      </c>
      <c r="G15" s="19"/>
      <c r="H15" s="81"/>
      <c r="J15" s="61" t="s">
        <v>92</v>
      </c>
      <c r="K15" s="451">
        <v>323.05327</v>
      </c>
      <c r="L15" s="214">
        <f>+E15/1000000</f>
        <v>183.70843662999999</v>
      </c>
      <c r="M15" s="451">
        <f t="shared" si="2"/>
        <v>139.34483337</v>
      </c>
      <c r="N15" s="454">
        <f t="shared" si="3"/>
        <v>56.866298437406314</v>
      </c>
      <c r="O15" s="450"/>
      <c r="Q15" s="222"/>
      <c r="R15" s="222"/>
      <c r="S15" s="222"/>
    </row>
    <row r="16" spans="2:19" ht="18">
      <c r="B16" s="19"/>
      <c r="C16" s="86" t="s">
        <v>45</v>
      </c>
      <c r="D16" s="259">
        <f>SUM(D10:D15)</f>
        <v>2199102000</v>
      </c>
      <c r="E16" s="259">
        <f>SUM(E10:E15)</f>
        <v>804450543.73000002</v>
      </c>
      <c r="F16" s="260">
        <f t="shared" si="0"/>
        <v>36.580865450079173</v>
      </c>
      <c r="G16" s="19"/>
      <c r="J16" s="86" t="s">
        <v>45</v>
      </c>
      <c r="K16" s="456">
        <f>SUM(K10:K15)</f>
        <v>2199.1020000000003</v>
      </c>
      <c r="L16" s="453">
        <f>SUM(L10:L15)</f>
        <v>804.45054372999994</v>
      </c>
      <c r="M16" s="453">
        <f>SUM(M10:M15)</f>
        <v>1394.6514562700002</v>
      </c>
      <c r="N16" s="455">
        <f t="shared" si="3"/>
        <v>36.580865450079159</v>
      </c>
      <c r="O16" s="46"/>
      <c r="Q16" s="222"/>
      <c r="R16" s="222"/>
      <c r="S16" s="222"/>
    </row>
    <row r="17" spans="2:15">
      <c r="B17" s="19"/>
      <c r="C17" s="55"/>
      <c r="D17" s="55"/>
      <c r="E17" s="55"/>
      <c r="F17" s="55"/>
      <c r="G17" s="19"/>
    </row>
    <row r="18" spans="2:15">
      <c r="B18" s="19"/>
      <c r="C18" s="55"/>
      <c r="D18" s="55"/>
      <c r="E18" s="55"/>
      <c r="F18" s="55"/>
      <c r="G18" s="19"/>
      <c r="O18" s="46"/>
    </row>
    <row r="19" spans="2:15">
      <c r="B19" s="19"/>
      <c r="C19" s="19"/>
      <c r="D19" s="19"/>
      <c r="E19" s="19"/>
      <c r="F19" s="19"/>
      <c r="G19" s="19"/>
    </row>
    <row r="20" spans="2:15" ht="167.25" customHeight="1">
      <c r="C20" s="440" t="s">
        <v>188</v>
      </c>
      <c r="D20" s="355"/>
      <c r="E20" s="355"/>
      <c r="F20" s="355"/>
      <c r="O20" s="46"/>
    </row>
    <row r="21" spans="2:15" ht="21">
      <c r="C21" s="220"/>
      <c r="D21" s="220"/>
      <c r="E21" s="220"/>
      <c r="F21" s="220"/>
    </row>
    <row r="22" spans="2:15" ht="147.75" customHeight="1">
      <c r="C22" s="442" t="s">
        <v>193</v>
      </c>
      <c r="D22" s="443"/>
      <c r="E22" s="443"/>
      <c r="F22" s="443"/>
    </row>
    <row r="23" spans="2:15" ht="21">
      <c r="C23" s="221"/>
      <c r="D23" s="221"/>
      <c r="E23" s="221"/>
      <c r="F23" s="221"/>
    </row>
    <row r="24" spans="2:15" ht="21">
      <c r="C24" s="441"/>
      <c r="D24" s="441"/>
      <c r="E24" s="441"/>
      <c r="F24" s="441"/>
    </row>
    <row r="30" spans="2:15" ht="78" customHeight="1"/>
    <row r="56" spans="4:4" ht="18">
      <c r="D56" s="219"/>
    </row>
  </sheetData>
  <mergeCells count="11">
    <mergeCell ref="J6:N6"/>
    <mergeCell ref="J7:N7"/>
    <mergeCell ref="C20:F20"/>
    <mergeCell ref="C24:F24"/>
    <mergeCell ref="C22:F22"/>
    <mergeCell ref="J2:L2"/>
    <mergeCell ref="C8:F8"/>
    <mergeCell ref="C7:F7"/>
    <mergeCell ref="C6:F6"/>
    <mergeCell ref="C2:F2"/>
    <mergeCell ref="C4:L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Juan Esteban Ordoñez González</cp:lastModifiedBy>
  <cp:lastPrinted>2023-06-12T17:07:39Z</cp:lastPrinted>
  <dcterms:created xsi:type="dcterms:W3CDTF">2023-02-11T22:01:01Z</dcterms:created>
  <dcterms:modified xsi:type="dcterms:W3CDTF">2025-09-03T14:59:28Z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