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uan.ordonez\Desktop\1) CNC TABLERO DIC  25\1) TABLERO CNC DIC  25\"/>
    </mc:Choice>
  </mc:AlternateContent>
  <xr:revisionPtr revIDLastSave="0" documentId="13_ncr:1_{581D068F-6E57-424A-A7F2-B89F461402A1}" xr6:coauthVersionLast="47" xr6:coauthVersionMax="47" xr10:uidLastSave="{00000000-0000-0000-0000-000000000000}"/>
  <bookViews>
    <workbookView xWindow="-120" yWindow="-120" windowWidth="29040" windowHeight="15720" tabRatio="773" activeTab="5"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5" l="1"/>
  <c r="E46" i="5"/>
  <c r="E47" i="5"/>
  <c r="E48" i="5"/>
  <c r="E44" i="5"/>
  <c r="L33" i="5"/>
  <c r="L32" i="5"/>
  <c r="L31" i="5"/>
  <c r="E64" i="3"/>
  <c r="E56" i="3"/>
  <c r="E57" i="3"/>
  <c r="E58" i="3"/>
  <c r="E59" i="3"/>
  <c r="E60" i="3"/>
  <c r="E61" i="3"/>
  <c r="E62" i="3"/>
  <c r="E63" i="3"/>
  <c r="E55" i="3"/>
  <c r="N20" i="1"/>
  <c r="F29" i="1" l="1"/>
  <c r="F28" i="1"/>
  <c r="F27" i="1"/>
  <c r="T9" i="2"/>
  <c r="R9" i="2"/>
  <c r="Q9" i="2"/>
  <c r="S9" i="2"/>
  <c r="F16" i="1"/>
  <c r="E49" i="5"/>
  <c r="L11" i="6" l="1"/>
  <c r="L12" i="6"/>
  <c r="L13" i="6"/>
  <c r="L14" i="6"/>
  <c r="L15" i="6"/>
  <c r="L10" i="6"/>
  <c r="K11" i="6"/>
  <c r="K12" i="6"/>
  <c r="K13" i="6"/>
  <c r="K14" i="6"/>
  <c r="K15" i="6"/>
  <c r="K10" i="6"/>
  <c r="H31" i="5"/>
  <c r="H32" i="5"/>
  <c r="D27" i="4"/>
  <c r="D28" i="4"/>
  <c r="D29" i="4"/>
  <c r="D30" i="4"/>
  <c r="D31" i="4"/>
  <c r="D32" i="4"/>
  <c r="D33" i="4"/>
  <c r="D26" i="4"/>
  <c r="D49" i="5" l="1"/>
  <c r="N19" i="1"/>
  <c r="N11" i="6" l="1"/>
  <c r="N12" i="6"/>
  <c r="N13" i="6"/>
  <c r="N14" i="6"/>
  <c r="N15" i="6"/>
  <c r="N10" i="6"/>
  <c r="M16" i="6"/>
  <c r="L23" i="4"/>
  <c r="L24" i="4"/>
  <c r="L25" i="4"/>
  <c r="L26" i="4"/>
  <c r="L22" i="4"/>
  <c r="F11" i="6" l="1"/>
  <c r="F12" i="6"/>
  <c r="F13" i="6"/>
  <c r="F14" i="6"/>
  <c r="F15" i="6"/>
  <c r="F10" i="6"/>
  <c r="D18" i="4"/>
  <c r="H16" i="1" s="1"/>
  <c r="H8" i="1"/>
  <c r="H9" i="1"/>
  <c r="H10" i="1"/>
  <c r="H11" i="1"/>
  <c r="H12" i="1"/>
  <c r="H13" i="1"/>
  <c r="H14" i="1"/>
  <c r="H15" i="1"/>
  <c r="L16" i="6" l="1"/>
  <c r="K16" i="6"/>
  <c r="D34" i="4"/>
  <c r="D21" i="3"/>
  <c r="E42" i="3"/>
  <c r="D56" i="3" s="1"/>
  <c r="E43" i="3"/>
  <c r="D57" i="3" s="1"/>
  <c r="E44" i="3"/>
  <c r="D58" i="3" s="1"/>
  <c r="E45" i="3"/>
  <c r="D59" i="3" s="1"/>
  <c r="E46" i="3"/>
  <c r="D60" i="3" s="1"/>
  <c r="E47" i="3"/>
  <c r="D61" i="3" s="1"/>
  <c r="E48" i="3"/>
  <c r="D62" i="3" s="1"/>
  <c r="E49" i="3"/>
  <c r="D63" i="3" s="1"/>
  <c r="E41" i="3"/>
  <c r="D55" i="3" s="1"/>
  <c r="N16" i="6" l="1"/>
  <c r="D64" i="3"/>
  <c r="E50" i="3"/>
  <c r="N21" i="1"/>
  <c r="G28" i="1"/>
  <c r="G29" i="1"/>
  <c r="G30" i="1"/>
  <c r="G31" i="1"/>
  <c r="G32" i="1"/>
  <c r="F30" i="1"/>
  <c r="F31" i="1"/>
  <c r="F32" i="1"/>
  <c r="G27" i="1"/>
  <c r="D16" i="6"/>
  <c r="E16" i="6"/>
  <c r="F12" i="1"/>
  <c r="F8" i="1"/>
  <c r="F16" i="6" l="1"/>
  <c r="L27" i="4"/>
  <c r="L15" i="4"/>
  <c r="K8" i="1" l="1"/>
  <c r="K9" i="1"/>
  <c r="K10" i="1"/>
  <c r="K11" i="1"/>
  <c r="K12" i="1"/>
  <c r="K13" i="1"/>
  <c r="K14" i="1"/>
  <c r="K15" i="1"/>
  <c r="K16"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<sst xmlns="http://schemas.openxmlformats.org/spreadsheetml/2006/main" count="333" uniqueCount="221">
  <si>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</si>
  <si>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</si>
  <si>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</si>
  <si>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</si>
  <si>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</si>
  <si>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</si>
  <si>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</si>
  <si>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</si>
  <si>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</si>
  <si>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</si>
  <si>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</si>
  <si>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</si>
  <si>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</si>
  <si>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</si>
  <si>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</si>
  <si>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</si>
  <si>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</si>
  <si>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</si>
  <si>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</si>
  <si>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</si>
  <si>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</si>
  <si>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</si>
  <si>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</si>
  <si>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</si>
  <si>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</si>
  <si>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</si>
  <si>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</si>
  <si>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</si>
  <si>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</si>
  <si>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</si>
  <si>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</si>
  <si>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</si>
  <si>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</si>
  <si>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</si>
  <si>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</si>
  <si>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</si>
  <si>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</si>
  <si>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</si>
  <si>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</si>
  <si>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</si>
  <si>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</si>
  <si>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</si>
  <si>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</si>
  <si>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</si>
  <si>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</si>
  <si>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</si>
  <si>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</si>
  <si>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</si>
  <si>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</si>
  <si>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</si>
  <si>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</si>
  <si>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</si>
  <si>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</si>
  <si>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</si>
  <si>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</si>
  <si>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</si>
  <si>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</si>
  <si>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</si>
  <si>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</si>
  <si>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</si>
  <si>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</si>
  <si>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</si>
  <si>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</si>
  <si>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</si>
  <si>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</si>
  <si>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</si>
  <si>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</si>
  <si>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</si>
  <si>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</si>
  <si>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</si>
  <si>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</si>
  <si>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</si>
  <si>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</si>
  <si>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</si>
  <si>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</si>
  <si>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</si>
  <si>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</si>
  <si>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</si>
  <si>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</si>
  <si>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</si>
  <si>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</si>
  <si>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</si>
  <si>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</si>
  <si>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</si>
  <si>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</si>
  <si>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</si>
  <si>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</si>
  <si>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</si>
  <si>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</si>
  <si>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</si>
  <si>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</si>
  <si>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</si>
  <si>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</si>
  <si>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</si>
  <si>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</si>
  <si>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</si>
  <si>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</si>
  <si>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</si>
  <si>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</si>
  <si>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</si>
  <si>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</si>
  <si>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</si>
  <si>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</si>
  <si>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</si>
  <si>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</si>
  <si>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</si>
  <si>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</si>
  <si>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</si>
  <si>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</si>
  <si>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</si>
  <si>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</si>
  <si>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</si>
  <si>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</si>
  <si>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</si>
  <si>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</si>
  <si>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</si>
  <si>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</si>
  <si>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</si>
  <si>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</si>
  <si>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</si>
  <si>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</si>
  <si>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</si>
  <si>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</si>
  <si>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</si>
  <si>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</si>
  <si>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</si>
  <si>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1) Investigación, Restauración y Conservación de Suelos y                                                                    2) Partidas no Asignables a Programas</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</si>
  <si>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</si>
  <si>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</si>
  <si>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</si>
  <si>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</si>
  <si>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</si>
  <si>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MILLONES DE QUETZALES</t>
  </si>
  <si>
    <t>No. personas</t>
  </si>
  <si>
    <t>GRUPO DE GASTO 0 "SERVICIOS PERSONALES"</t>
  </si>
  <si>
    <t>SUBGRUPO DE GASTO 18 "SERVICIOS TÉCNICOS Y PROFESIONALES</t>
  </si>
  <si>
    <t>Presupuesto vigente 2025</t>
  </si>
  <si>
    <t xml:space="preserve">POR REGIÓN Y DEPARTAMENTO </t>
  </si>
  <si>
    <t>EJECUCIÓN PRESUPUESTARIA</t>
  </si>
  <si>
    <t xml:space="preserve">CONCEPTO </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</si>
  <si>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</si>
  <si>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</si>
  <si>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</si>
  <si>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</si>
  <si>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</si>
  <si>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</si>
  <si>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</si>
  <si>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</si>
  <si>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</si>
  <si>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</si>
  <si>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</si>
  <si>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</si>
  <si>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</si>
  <si>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</si>
  <si>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</si>
  <si>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</si>
  <si>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</si>
  <si>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</si>
  <si>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</si>
  <si>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</si>
  <si>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</si>
  <si>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</si>
  <si>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</si>
  <si>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</si>
  <si>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</si>
  <si>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</si>
  <si>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</si>
  <si>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</si>
  <si>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</si>
  <si>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t xml:space="preserve">000 SERVICIOS PERSONALES: </t>
    </r>
    <r>
      <rPr>
        <sz val="16"/>
        <rFont val="Arial"/>
        <family val="2"/>
      </rPr>
      <t>Sueldos y honorarios a trabajadores y personal que presta servicios temporales.</t>
    </r>
  </si>
  <si>
    <r>
      <t xml:space="preserve">500 TRANSFERENCIAS DE CAPITAL: </t>
    </r>
    <r>
      <rPr>
        <sz val="16"/>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</si>
  <si>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</si>
  <si>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</si>
  <si>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r>
      <t xml:space="preserve">100 SERVICIOS NO PERSONALES: </t>
    </r>
    <r>
      <rPr>
        <sz val="16"/>
        <rFont val="Arial"/>
        <family val="2"/>
      </rPr>
      <t>Energía eléctrica, agua, internet, reparaciones de equipo de transporte, extracción de basura y otros.</t>
    </r>
  </si>
  <si>
    <r>
      <t xml:space="preserve">600 ACTIVOS FINANCIEROS: </t>
    </r>
    <r>
      <rPr>
        <sz val="16"/>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</si>
  <si>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</si>
  <si>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</si>
  <si>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</si>
  <si>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</si>
  <si>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</si>
  <si>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r>
      <t xml:space="preserve">300 PROPIEDAD, PLANTA, EQUIPO E INTANGIBLES: </t>
    </r>
    <r>
      <rPr>
        <sz val="16"/>
        <rFont val="Arial"/>
        <family val="2"/>
      </rPr>
      <t>Compra de computadoras, inversión en sistemas de riego, mobiliario, equipo de laboratorio, construcción de centros de acopio, compra de vehículos de transporte y otros</t>
    </r>
    <r>
      <rPr>
        <b/>
        <sz val="16"/>
        <rFont val="Arial"/>
        <family val="2"/>
      </rPr>
      <t>.</t>
    </r>
  </si>
  <si>
    <r>
      <rPr>
        <b/>
        <sz val="24"/>
        <color theme="0"/>
        <rFont val="Calibri"/>
        <family val="2"/>
        <scheme val="minor"/>
      </rPr>
      <t xml:space="preserve">GRUPO DE GASTO 0 "SERVICIOS PERSONALES"  </t>
    </r>
    <r>
      <rPr>
        <sz val="24"/>
        <color theme="0"/>
        <rFont val="Calibri"/>
        <family val="2"/>
        <scheme val="minor"/>
      </rPr>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r>
  </si>
  <si>
    <r>
      <rPr>
        <b/>
        <sz val="18"/>
        <rFont val="Calibri"/>
        <family val="2"/>
        <scheme val="minor"/>
      </rPr>
      <t>Fuente:</t>
    </r>
    <r>
      <rPr>
        <sz val="18"/>
        <rFont val="Calibri"/>
        <family val="2"/>
        <scheme val="minor"/>
      </rPr>
      <t xml:space="preserve"> "Manual de Clasificaciones Presupuestarias para el Sector Público de Guatemala", Ministerio de Finanzas Públicas, 7a Edición, julio de 2023</t>
    </r>
  </si>
  <si>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</si>
  <si>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</si>
  <si>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rPr>
        <b/>
        <sz val="14"/>
        <color theme="1"/>
        <rFont val="Calibri"/>
        <family val="2"/>
        <scheme val="minor"/>
      </rPr>
      <t>Fuente</t>
    </r>
    <r>
      <rPr>
        <sz val="14"/>
        <color theme="1"/>
        <rFont val="Calibri"/>
        <family val="2"/>
        <scheme val="minor"/>
      </rPr>
      <t>: Misión y Visión: Plan Operativo Anual (POA) 2025 del Ministerio de Agricultura, Ganadería y Alimentación (Visión y Misión)</t>
    </r>
  </si>
  <si>
    <r>
      <t>400</t>
    </r>
    <r>
      <rPr>
        <sz val="16"/>
        <rFont val="Arial"/>
        <family val="2"/>
      </rPr>
      <t xml:space="preserve"> </t>
    </r>
    <r>
      <rPr>
        <b/>
        <sz val="16"/>
        <rFont val="Arial"/>
        <family val="2"/>
      </rPr>
      <t>TRANSFERENCIAS CORRIENTES</t>
    </r>
    <r>
      <rPr>
        <sz val="16"/>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t>
    </r>
  </si>
  <si>
    <r>
      <t xml:space="preserve">900 ASIGNACIONES GLOBALES: </t>
    </r>
    <r>
      <rPr>
        <sz val="16"/>
        <rFont val="Arial"/>
        <family val="2"/>
      </rPr>
      <t>Para pago de sentencias judiciales.</t>
    </r>
  </si>
  <si>
    <r>
      <rPr>
        <b/>
        <sz val="18"/>
        <color theme="0"/>
        <rFont val="Arial"/>
        <family val="2"/>
      </rPr>
      <t>Las finalidades</t>
    </r>
    <r>
      <rPr>
        <sz val="18"/>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</si>
  <si>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</si>
  <si>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 del grupo de gasto 0 "Servicios personales"                                                                                          (Devengado)</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</si>
  <si>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</si>
  <si>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</si>
  <si>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</si>
  <si>
    <t>% SOBRE EL TOTAL</t>
  </si>
  <si>
    <t>MAGA AL 30 DE DICIEMBRE  DE 2025</t>
  </si>
  <si>
    <t>EJECUCIÓN PRESUPUESTARIA INSITITUCIONAL AL 31 DE DICIEMBRE   DE 2025</t>
  </si>
  <si>
    <t>EJECUCIÓN PRESUPUESTARIA INSTIUCIONAL A 31 DE DICIEMBRE  DE 2025</t>
  </si>
  <si>
    <t>EJECUCIÓN PRESUPUESTARIA POR GRUPO DE GASTO  Y FINALIDAD AL 31 DE DICIEMBRE DE 2025</t>
  </si>
  <si>
    <t>EJECUCIÓN PRESUPUESTARIA
POR GRUPOS DE GASTO  A 31 DE DICIEMBRE  DE 2025</t>
  </si>
  <si>
    <t>EJECUCIÓN 
POR FINALIDAD  A 31 DE DICIEMBRE DE 2025                                                                                             (Millones de quetzales)</t>
  </si>
  <si>
    <t>EJECUCIÓN PRESUPUESTARIA POR GRUPO DE GASTO  AL 31 DE DICIEMBRE  DE 2025</t>
  </si>
  <si>
    <t>EJECUCIÓN PRESUPUESTARIA 
POR FINALIDAD  A 31 DE DICIEMBRE  DE 2025                                                             (Quetzales)</t>
  </si>
  <si>
    <t>A 31 DE DICIEMBRE DE 2025</t>
  </si>
  <si>
    <t>EJECUCIÓN PRESUPUESTARIA  POR REGIÓN AL 31 DE DICIEMBRE DE 2025</t>
  </si>
  <si>
    <t>SERVICIOS PERSONALES, TÉCNICOS Y PROFESIONALES, AL 31 DE DICIEMBRE  DE  2025</t>
  </si>
  <si>
    <t>Al 31 de diciembre  de 2025</t>
  </si>
  <si>
    <t>PERSONAL QUE LABORA EN EL MAGA  AL 31 DE DICIEMBRE  DE 2025</t>
  </si>
  <si>
    <t>Al 31 de diciembre   de 2025</t>
  </si>
  <si>
    <t>CARACTERÍSTICAS DEL PERSONAL QUE LABORA EN EL MAGA AL 31 DE DICIEMBRE   2025</t>
  </si>
  <si>
    <t>EJECUCIÓN PRESUPUESTARIA POR PROGRAMA AL 31 DICIEMBRE  DE 2025</t>
  </si>
  <si>
    <t>EJECUCIÓN PRESUPUESTARIA POR PROGRAMA AL 31 DE DICIEMBRE   DE 2025</t>
  </si>
  <si>
    <t>EJECUCIÓN PRESUPUESTARIA POR PROGRAMA AL 31 DE DICIEMBRE DE 2025                                                                                                                                                                                                                                                                                                                                                                                                                                                                                                                                            (MILLONES DE QUETZALES)</t>
  </si>
  <si>
    <t>ACTUALIZADO AL 31 DE DICIEMBRE DE 2025</t>
  </si>
  <si>
    <t xml:space="preserve">PRINCIPALES AVANCES O LOGROS
AL 31 DE DICIEMBRE DE 2025 </t>
  </si>
  <si>
    <t>EJECUCIÓN PRESUPUESTARIA POR REGIÓN  AL 31 DE DICIEMBRE DE 2025</t>
  </si>
  <si>
    <r>
      <t xml:space="preserve">200 MATERIALES Y SUMINISTROS: </t>
    </r>
    <r>
      <rPr>
        <sz val="16"/>
        <rFont val="Arial"/>
        <family val="2"/>
      </rPr>
      <t>Para compra de alimentos, semillas, fertilizantes, papel de escritorio, plántulas, combustibles y lubricantes y otros.</t>
    </r>
  </si>
  <si>
    <t>%</t>
  </si>
  <si>
    <t xml:space="preserve">                                                                                                       0                                                                                                                      31                                                                                                                         417                                                                            </t>
  </si>
  <si>
    <r>
      <t xml:space="preserve">Servicios técnicos y profesionales, mediante contratos por un periodo inferior o igual  a un año , no tienen calidad de servidores públicos; de igual formas </t>
    </r>
    <r>
      <rPr>
        <b/>
        <sz val="14"/>
        <color rgb="FF002060"/>
        <rFont val="Arial"/>
        <family val="2"/>
      </rPr>
      <t xml:space="preserve">no tienen derecho a  </t>
    </r>
    <r>
      <rPr>
        <sz val="14"/>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</si>
  <si>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4"/>
        <color rgb="FF002060"/>
        <rFont val="Arial"/>
        <family val="2"/>
      </rPr>
      <t xml:space="preserve">no tienen derecho a </t>
    </r>
    <r>
      <rPr>
        <sz val="14"/>
        <color rgb="FF002060"/>
        <rFont val="Arial"/>
        <family val="2"/>
      </rPr>
      <t xml:space="preserve"> prestaciones como aguinaldo, bono 14, bonos sindicales  y otros.(De igual forma se pueden contratar empresas para prestar dichos servcios).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</si>
</sst>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87"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b/>
      <sz val="18"/>
      <name val="Calibri"/>
      <family val="2"/>
      <scheme val="minor"/>
    </font>
    <font>
      <sz val="18"/>
      <name val="Calibri"/>
      <family val="2"/>
      <scheme val="minor"/>
    </font>
    <font>
      <sz val="18"/>
      <color rgb="FF002060"/>
      <name val="Arial"/>
      <family val="2"/>
    </font>
    <font>
      <sz val="24"/>
      <name val="Arial"/>
      <family val="2"/>
    </font>
    <font>
      <sz val="18"/>
      <color rgb="FF002060"/>
      <name val="Calibri"/>
      <family val="2"/>
      <scheme val="minor"/>
    </font>
    <font>
      <b/>
      <sz val="18"/>
      <color theme="0"/>
      <name val="Calibri"/>
      <family val="2"/>
      <scheme val="minor"/>
    </font>
    <font>
      <sz val="20"/>
      <color rgb="FF002060"/>
      <name val="Calibri"/>
      <family val="2"/>
      <scheme val="minor"/>
    </font>
    <font>
      <sz val="24"/>
      <color theme="0"/>
      <name val="Calibri"/>
      <family val="2"/>
      <scheme val="minor"/>
    </font>
    <font>
      <b/>
      <sz val="24"/>
      <color theme="0"/>
      <name val="Calibri"/>
      <family val="2"/>
      <scheme val="minor"/>
    </font>
    <font>
      <b/>
      <u/>
      <sz val="18"/>
      <color theme="1"/>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16"/>
      <name val="Calibri"/>
      <family val="2"/>
      <scheme val="minor"/>
    </font>
    <font>
      <b/>
      <sz val="16"/>
      <name val="Calibri"/>
      <family val="2"/>
      <scheme val="minor"/>
    </font>
    <font>
      <b/>
      <sz val="18"/>
      <color theme="0"/>
      <name val="Arial"/>
      <family val="2"/>
    </font>
    <font>
      <sz val="18"/>
      <color theme="0"/>
      <name val="Arial"/>
      <family val="2"/>
    </font>
    <font>
      <sz val="16"/>
      <color theme="1"/>
      <name val="Arial"/>
      <family val="2"/>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45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0" borderId="0" xfId="0" applyFont="1" applyAlignment="1">
      <alignment vertical="center" wrapText="1"/>
    </xf>
    <xf numFmtId="0" fontId="0" fillId="0" borderId="0" xfId="0" applyAlignment="1">
      <alignment horizontal="center"/>
    </xf>
    <xf numFmtId="0" fontId="15" fillId="0" borderId="0" xfId="0" applyFont="1"/>
    <xf numFmtId="0" fontId="31" fillId="0" borderId="0" xfId="0" applyFont="1" applyAlignment="1">
      <alignment vertical="center"/>
    </xf>
    <xf numFmtId="0" fontId="33" fillId="0" borderId="0" xfId="0" applyFont="1"/>
    <xf numFmtId="0" fontId="32" fillId="0" borderId="0" xfId="0" applyFont="1" applyAlignment="1">
      <alignment horizontal="left" vertical="center" wrapText="1"/>
    </xf>
    <xf numFmtId="0" fontId="26" fillId="0" borderId="0" xfId="0" applyFont="1"/>
    <xf numFmtId="0" fontId="9"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wrapText="1"/>
    </xf>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Alignment="1">
      <alignment horizontal="right"/>
    </xf>
    <xf numFmtId="0" fontId="12" fillId="4" borderId="0" xfId="0" applyFont="1" applyFill="1" applyAlignment="1">
      <alignment horizontal="center" vertical="center" wrapText="1"/>
    </xf>
    <xf numFmtId="165" fontId="12" fillId="4" borderId="0" xfId="0" applyNumberFormat="1" applyFont="1" applyFill="1" applyAlignment="1">
      <alignment horizontal="right" vertical="center" wrapText="1"/>
    </xf>
    <xf numFmtId="0" fontId="41" fillId="0" borderId="0" xfId="0" applyFont="1" applyAlignment="1">
      <alignment vertical="center"/>
    </xf>
    <xf numFmtId="0" fontId="39" fillId="0" borderId="39" xfId="0" applyFont="1" applyBorder="1"/>
    <xf numFmtId="0" fontId="24" fillId="0" borderId="39" xfId="0" applyFont="1" applyBorder="1" applyAlignment="1">
      <alignment vertical="center"/>
    </xf>
    <xf numFmtId="0" fontId="24" fillId="0" borderId="39" xfId="0" applyFont="1" applyBorder="1" applyAlignment="1">
      <alignment vertical="center" wrapText="1"/>
    </xf>
    <xf numFmtId="0" fontId="25" fillId="0" borderId="0" xfId="0" applyFont="1" applyAlignment="1">
      <alignment horizontal="lef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165" fontId="36" fillId="0" borderId="0" xfId="0" applyNumberFormat="1" applyFont="1" applyAlignment="1">
      <alignment horizontal="right" vertical="center"/>
    </xf>
    <xf numFmtId="0" fontId="0" fillId="0" borderId="31" xfId="0" applyBorder="1" applyAlignment="1">
      <alignment vertical="center"/>
    </xf>
    <xf numFmtId="0" fontId="0" fillId="0" borderId="31" xfId="0" applyBorder="1"/>
    <xf numFmtId="0" fontId="6" fillId="0" borderId="41" xfId="0" applyFont="1" applyBorder="1" applyAlignment="1">
      <alignment horizontal="center" vertical="center" wrapText="1"/>
    </xf>
    <xf numFmtId="0" fontId="21" fillId="0" borderId="40" xfId="0" applyFont="1" applyBorder="1" applyAlignment="1">
      <alignment horizontal="center" vertical="center" wrapText="1"/>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28" fillId="4" borderId="0" xfId="0" applyFont="1" applyFill="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46" fillId="0" borderId="0" xfId="0" applyFont="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1" fillId="0" borderId="0" xfId="0" applyFont="1" applyAlignment="1">
      <alignment horizontal="center"/>
    </xf>
    <xf numFmtId="0" fontId="36" fillId="0" borderId="0" xfId="0" applyFont="1" applyAlignment="1">
      <alignment vertical="center" wrapText="1"/>
    </xf>
    <xf numFmtId="0" fontId="36" fillId="0" borderId="43" xfId="0" applyFont="1" applyBorder="1" applyAlignment="1">
      <alignment vertical="center" wrapText="1"/>
    </xf>
    <xf numFmtId="0" fontId="36" fillId="0" borderId="0" xfId="0" applyFont="1" applyAlignment="1">
      <alignment horizontal="left"/>
    </xf>
    <xf numFmtId="0" fontId="21" fillId="4" borderId="0" xfId="0" applyFont="1" applyFill="1" applyAlignment="1">
      <alignment horizontal="center"/>
    </xf>
    <xf numFmtId="0" fontId="10" fillId="4" borderId="0" xfId="0" applyFont="1" applyFill="1" applyAlignment="1">
      <alignment horizontal="center"/>
    </xf>
    <xf numFmtId="0" fontId="9" fillId="4" borderId="0" xfId="0" applyFont="1" applyFill="1" applyAlignment="1">
      <alignment horizontal="center"/>
    </xf>
    <xf numFmtId="2" fontId="10" fillId="4" borderId="0" xfId="0" applyNumberFormat="1" applyFont="1" applyFill="1" applyAlignment="1">
      <alignment horizontal="center" vertic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2" fillId="0" borderId="48" xfId="0" applyNumberFormat="1" applyFont="1" applyBorder="1" applyAlignment="1">
      <alignment horizontal="center" vertical="center"/>
    </xf>
    <xf numFmtId="8" fontId="21" fillId="4" borderId="0" xfId="0" applyNumberFormat="1" applyFont="1" applyFill="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6" fillId="15" borderId="4" xfId="0" applyFont="1" applyFill="1" applyBorder="1" applyAlignment="1">
      <alignment horizontal="left" vertical="center" wrapText="1"/>
    </xf>
    <xf numFmtId="0" fontId="16" fillId="16" borderId="4" xfId="0" applyFont="1" applyFill="1" applyBorder="1" applyAlignment="1">
      <alignment horizontal="left" vertical="center" wrapText="1"/>
    </xf>
    <xf numFmtId="0" fontId="16" fillId="17"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50" xfId="0" applyNumberFormat="1" applyFont="1" applyFill="1" applyBorder="1" applyAlignment="1">
      <alignment horizontal="right" vertical="center"/>
    </xf>
    <xf numFmtId="0" fontId="55" fillId="0" borderId="0" xfId="0" applyFont="1"/>
    <xf numFmtId="0" fontId="30" fillId="0" borderId="0" xfId="0" applyFont="1"/>
    <xf numFmtId="0" fontId="30" fillId="0" borderId="0" xfId="0" applyFont="1" applyAlignment="1">
      <alignment horizontal="center"/>
    </xf>
    <xf numFmtId="4" fontId="57" fillId="0" borderId="0" xfId="0" applyNumberFormat="1" applyFont="1" applyAlignment="1">
      <alignment horizontal="right" vertical="top"/>
    </xf>
    <xf numFmtId="3" fontId="0" fillId="4" borderId="0" xfId="0" applyNumberFormat="1" applyFill="1"/>
    <xf numFmtId="0" fontId="44" fillId="0" borderId="51" xfId="0" applyFont="1" applyBorder="1" applyAlignment="1">
      <alignment horizontal="center" vertical="center" wrapText="1"/>
    </xf>
    <xf numFmtId="4" fontId="59" fillId="0" borderId="0" xfId="0" applyNumberFormat="1" applyFont="1" applyAlignment="1">
      <alignment horizontal="right" vertical="top"/>
    </xf>
    <xf numFmtId="0" fontId="60" fillId="0" borderId="39" xfId="0" applyFont="1" applyBorder="1" applyAlignment="1">
      <alignment horizontal="center"/>
    </xf>
    <xf numFmtId="0" fontId="48" fillId="0" borderId="0" xfId="0" applyFont="1" applyAlignment="1">
      <alignment horizontal="center"/>
    </xf>
    <xf numFmtId="4" fontId="29" fillId="0" borderId="0" xfId="0" applyNumberFormat="1" applyFont="1" applyAlignment="1">
      <alignment horizontal="right" vertical="top"/>
    </xf>
    <xf numFmtId="0" fontId="0" fillId="0" borderId="0" xfId="0" applyAlignment="1">
      <alignment horizontal="left"/>
    </xf>
    <xf numFmtId="0" fontId="35" fillId="0" borderId="25" xfId="0" applyFont="1" applyBorder="1" applyAlignment="1">
      <alignment horizontal="left" vertical="center" wrapText="1"/>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68" fillId="0" borderId="0" xfId="0" applyFont="1" applyAlignment="1">
      <alignment horizontal="justify" vertical="center"/>
    </xf>
    <xf numFmtId="166" fontId="65" fillId="8" borderId="51" xfId="0" applyNumberFormat="1" applyFont="1" applyFill="1" applyBorder="1" applyAlignment="1">
      <alignment horizontal="right" vertical="center"/>
    </xf>
    <xf numFmtId="167" fontId="64" fillId="0" borderId="0" xfId="0" applyNumberFormat="1" applyFont="1" applyAlignment="1">
      <alignment vertical="center"/>
    </xf>
    <xf numFmtId="4" fontId="64" fillId="0" borderId="0" xfId="0" applyNumberFormat="1" applyFont="1" applyAlignment="1">
      <alignment vertical="center"/>
    </xf>
    <xf numFmtId="0" fontId="6" fillId="4" borderId="0" xfId="0" applyFont="1" applyFill="1" applyAlignment="1">
      <alignment horizontal="center" vertical="center" wrapText="1"/>
    </xf>
    <xf numFmtId="4" fontId="9" fillId="0" borderId="0" xfId="0" applyNumberFormat="1" applyFont="1"/>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0" fontId="64" fillId="0" borderId="0" xfId="0" applyFont="1" applyAlignment="1">
      <alignment horizontal="right" vertical="center" wrapText="1"/>
    </xf>
    <xf numFmtId="0" fontId="6" fillId="0" borderId="0" xfId="0" applyFont="1" applyAlignment="1">
      <alignment horizontal="center" vertical="center" wrapText="1"/>
    </xf>
    <xf numFmtId="0" fontId="66" fillId="0" borderId="0" xfId="0" applyFont="1" applyAlignment="1">
      <alignment horizontal="left" vertical="top" wrapText="1"/>
    </xf>
    <xf numFmtId="0" fontId="42" fillId="0" borderId="0" xfId="0" applyFont="1" applyAlignment="1">
      <alignment horizontal="left" vertical="top" wrapText="1"/>
    </xf>
    <xf numFmtId="0" fontId="11" fillId="3" borderId="51" xfId="0" applyFont="1" applyFill="1" applyBorder="1" applyAlignment="1">
      <alignment vertical="center"/>
    </xf>
    <xf numFmtId="165" fontId="75" fillId="0" borderId="51" xfId="0" applyNumberFormat="1" applyFont="1" applyBorder="1" applyAlignment="1">
      <alignment horizontal="right" wrapText="1"/>
    </xf>
    <xf numFmtId="4" fontId="44" fillId="0" borderId="51" xfId="0" applyNumberFormat="1" applyFont="1" applyBorder="1" applyAlignment="1">
      <alignment horizontal="left" vertical="center"/>
    </xf>
    <xf numFmtId="0" fontId="79" fillId="0" borderId="0" xfId="0" applyFont="1"/>
    <xf numFmtId="0" fontId="70" fillId="0" borderId="0" xfId="0" applyFont="1" applyAlignment="1">
      <alignment horizontal="left" vertical="top" wrapText="1"/>
    </xf>
    <xf numFmtId="164" fontId="10" fillId="5" borderId="1" xfId="0" applyNumberFormat="1" applyFont="1" applyFill="1" applyBorder="1" applyAlignment="1">
      <alignment vertical="center" wrapText="1"/>
    </xf>
    <xf numFmtId="0" fontId="10" fillId="0" borderId="0" xfId="0" applyFont="1" applyAlignment="1">
      <alignment vertical="center" wrapText="1"/>
    </xf>
    <xf numFmtId="0" fontId="52" fillId="4" borderId="9" xfId="0" applyFont="1" applyFill="1" applyBorder="1" applyAlignment="1">
      <alignment horizontal="right"/>
    </xf>
    <xf numFmtId="3" fontId="52" fillId="4" borderId="28" xfId="0" applyNumberFormat="1" applyFont="1" applyFill="1" applyBorder="1" applyAlignment="1">
      <alignment horizontal="right" vertical="center"/>
    </xf>
    <xf numFmtId="3" fontId="64" fillId="0" borderId="5" xfId="0" applyNumberFormat="1" applyFont="1" applyBorder="1" applyAlignment="1">
      <alignment horizontal="right" vertical="center" wrapText="1"/>
    </xf>
    <xf numFmtId="0" fontId="44" fillId="0" borderId="0" xfId="0" applyFont="1" applyAlignment="1">
      <alignment vertical="center" wrapText="1"/>
    </xf>
    <xf numFmtId="0" fontId="10" fillId="3" borderId="51" xfId="0" applyFont="1" applyFill="1" applyBorder="1" applyAlignment="1">
      <alignment horizontal="center" vertical="center" wrapText="1"/>
    </xf>
    <xf numFmtId="166" fontId="9" fillId="0" borderId="51" xfId="0" applyNumberFormat="1" applyFont="1" applyBorder="1"/>
    <xf numFmtId="166" fontId="10" fillId="3" borderId="51" xfId="0" applyNumberFormat="1" applyFont="1" applyFill="1" applyBorder="1"/>
    <xf numFmtId="165" fontId="0" fillId="0" borderId="0" xfId="0" applyNumberFormat="1"/>
    <xf numFmtId="166" fontId="20" fillId="3" borderId="51" xfId="0" applyNumberFormat="1" applyFont="1" applyFill="1" applyBorder="1" applyAlignment="1">
      <alignment horizontal="right" vertical="center"/>
    </xf>
    <xf numFmtId="164" fontId="72" fillId="0" borderId="0" xfId="0" applyNumberFormat="1" applyFont="1" applyAlignment="1">
      <alignment horizontal="right" vertical="center"/>
    </xf>
    <xf numFmtId="4" fontId="72" fillId="0" borderId="0" xfId="0" applyNumberFormat="1" applyFont="1" applyAlignment="1">
      <alignment horizontal="right" vertical="center"/>
    </xf>
    <xf numFmtId="3" fontId="72" fillId="0" borderId="0" xfId="0" applyNumberFormat="1" applyFont="1" applyAlignment="1">
      <alignment horizontal="right" vertical="center"/>
    </xf>
    <xf numFmtId="3" fontId="72" fillId="0" borderId="0" xfId="0" applyNumberFormat="1" applyFont="1" applyAlignment="1">
      <alignment horizontal="right" vertical="center" wrapText="1"/>
    </xf>
    <xf numFmtId="0" fontId="25" fillId="0" borderId="0" xfId="0" applyFont="1" applyAlignment="1">
      <alignment vertical="center" wrapText="1"/>
    </xf>
    <xf numFmtId="0" fontId="60" fillId="0" borderId="0" xfId="0" applyFont="1" applyAlignment="1">
      <alignment horizontal="center"/>
    </xf>
    <xf numFmtId="0" fontId="48" fillId="2" borderId="51" xfId="0" applyFont="1" applyFill="1" applyBorder="1" applyAlignment="1">
      <alignment horizontal="center"/>
    </xf>
    <xf numFmtId="1" fontId="71" fillId="0" borderId="51" xfId="0" applyNumberFormat="1" applyFont="1" applyBorder="1" applyAlignment="1">
      <alignment horizontal="center" vertical="center" wrapText="1"/>
    </xf>
    <xf numFmtId="1" fontId="71" fillId="0" borderId="51" xfId="0" applyNumberFormat="1" applyFont="1" applyBorder="1" applyAlignment="1">
      <alignment horizontal="center" vertical="center"/>
    </xf>
    <xf numFmtId="3" fontId="73" fillId="0" borderId="51" xfId="0" applyNumberFormat="1" applyFont="1" applyBorder="1" applyAlignment="1">
      <alignment horizontal="center" vertical="center"/>
    </xf>
    <xf numFmtId="1" fontId="73" fillId="0" borderId="51" xfId="0" applyNumberFormat="1" applyFont="1" applyBorder="1" applyAlignment="1">
      <alignment horizontal="center" vertical="center"/>
    </xf>
    <xf numFmtId="1" fontId="78" fillId="0" borderId="51" xfId="0" applyNumberFormat="1" applyFont="1" applyBorder="1" applyAlignment="1">
      <alignment horizontal="center"/>
    </xf>
    <xf numFmtId="0" fontId="26" fillId="0" borderId="51" xfId="0" applyFont="1" applyBorder="1" applyAlignment="1">
      <alignment vertical="center" wrapText="1"/>
    </xf>
    <xf numFmtId="0" fontId="26" fillId="0" borderId="51" xfId="0" applyFont="1" applyBorder="1" applyAlignment="1">
      <alignment vertical="center"/>
    </xf>
    <xf numFmtId="0" fontId="36" fillId="0" borderId="51" xfId="0" applyFont="1" applyBorder="1" applyAlignment="1">
      <alignment horizontal="center"/>
    </xf>
    <xf numFmtId="0" fontId="74" fillId="0" borderId="0" xfId="0" applyFont="1" applyAlignment="1">
      <alignment horizontal="center"/>
    </xf>
    <xf numFmtId="0" fontId="47" fillId="2" borderId="51" xfId="0" applyFont="1" applyFill="1" applyBorder="1" applyAlignment="1">
      <alignment horizontal="center" vertical="center" wrapText="1"/>
    </xf>
    <xf numFmtId="0" fontId="30" fillId="0" borderId="0" xfId="0" applyFont="1" applyAlignment="1">
      <alignment vertical="center"/>
    </xf>
    <xf numFmtId="8" fontId="16" fillId="22" borderId="5" xfId="0" applyNumberFormat="1" applyFont="1" applyFill="1" applyBorder="1" applyAlignment="1">
      <alignment horizontal="center" vertical="center"/>
    </xf>
    <xf numFmtId="8" fontId="16" fillId="11" borderId="5" xfId="0" applyNumberFormat="1" applyFont="1" applyFill="1" applyBorder="1" applyAlignment="1">
      <alignment horizontal="center" vertical="center"/>
    </xf>
    <xf numFmtId="8" fontId="16" fillId="21" borderId="5" xfId="0" applyNumberFormat="1" applyFont="1" applyFill="1" applyBorder="1" applyAlignment="1">
      <alignment horizontal="center" vertical="center"/>
    </xf>
    <xf numFmtId="8" fontId="16" fillId="20" borderId="5" xfId="0" applyNumberFormat="1" applyFont="1" applyFill="1" applyBorder="1" applyAlignment="1">
      <alignment horizontal="center" vertical="center"/>
    </xf>
    <xf numFmtId="8" fontId="16" fillId="14" borderId="5" xfId="0" applyNumberFormat="1" applyFont="1" applyFill="1" applyBorder="1" applyAlignment="1">
      <alignment horizontal="center" vertical="center"/>
    </xf>
    <xf numFmtId="8" fontId="16" fillId="19" borderId="5" xfId="0" applyNumberFormat="1" applyFont="1" applyFill="1" applyBorder="1" applyAlignment="1">
      <alignment horizontal="center" vertical="center"/>
    </xf>
    <xf numFmtId="8" fontId="16" fillId="18" borderId="5" xfId="0" applyNumberFormat="1" applyFont="1" applyFill="1" applyBorder="1" applyAlignment="1">
      <alignment horizontal="center" vertical="center"/>
    </xf>
    <xf numFmtId="8" fontId="16" fillId="17" borderId="5" xfId="0" applyNumberFormat="1" applyFont="1" applyFill="1" applyBorder="1" applyAlignment="1">
      <alignment horizontal="center" vertical="center"/>
    </xf>
    <xf numFmtId="8" fontId="16" fillId="4" borderId="5" xfId="0" applyNumberFormat="1" applyFont="1" applyFill="1" applyBorder="1" applyAlignment="1">
      <alignment horizontal="center" vertical="center"/>
    </xf>
    <xf numFmtId="164" fontId="29" fillId="8" borderId="50" xfId="0" applyNumberFormat="1" applyFont="1" applyFill="1" applyBorder="1" applyAlignment="1">
      <alignment horizontal="right" vertical="center"/>
    </xf>
    <xf numFmtId="164" fontId="29" fillId="8" borderId="1" xfId="0" applyNumberFormat="1" applyFont="1" applyFill="1" applyBorder="1" applyAlignment="1">
      <alignment horizontal="right" vertical="center"/>
    </xf>
    <xf numFmtId="164" fontId="29" fillId="8" borderId="30" xfId="0" applyNumberFormat="1" applyFont="1" applyFill="1" applyBorder="1" applyAlignment="1">
      <alignment horizontal="right" vertical="center"/>
    </xf>
    <xf numFmtId="164" fontId="29" fillId="4" borderId="50" xfId="0" applyNumberFormat="1" applyFont="1" applyFill="1" applyBorder="1" applyAlignment="1">
      <alignment horizontal="center" vertical="center"/>
    </xf>
    <xf numFmtId="10" fontId="18" fillId="0" borderId="14" xfId="0" applyNumberFormat="1" applyFont="1" applyBorder="1" applyAlignment="1">
      <alignment horizontal="center" vertical="center"/>
    </xf>
    <xf numFmtId="164" fontId="29" fillId="4" borderId="1" xfId="0" applyNumberFormat="1" applyFont="1" applyFill="1" applyBorder="1" applyAlignment="1">
      <alignment horizontal="center" vertical="center"/>
    </xf>
    <xf numFmtId="10" fontId="18" fillId="0" borderId="5" xfId="0" applyNumberFormat="1" applyFont="1" applyBorder="1" applyAlignment="1">
      <alignment horizontal="center" vertical="center"/>
    </xf>
    <xf numFmtId="164" fontId="29" fillId="4" borderId="24" xfId="0" applyNumberFormat="1" applyFont="1" applyFill="1" applyBorder="1" applyAlignment="1">
      <alignment horizontal="center" vertical="center"/>
    </xf>
    <xf numFmtId="10" fontId="18" fillId="0" borderId="7" xfId="0" applyNumberFormat="1" applyFont="1" applyBorder="1" applyAlignment="1">
      <alignment horizontal="center" vertical="center"/>
    </xf>
    <xf numFmtId="164" fontId="63" fillId="4" borderId="28" xfId="0" applyNumberFormat="1" applyFont="1" applyFill="1" applyBorder="1" applyAlignment="1">
      <alignment horizontal="right" vertical="center"/>
    </xf>
    <xf numFmtId="167" fontId="62" fillId="0" borderId="45" xfId="0" applyNumberFormat="1" applyFont="1" applyBorder="1" applyAlignment="1">
      <alignment horizontal="right" vertical="center"/>
    </xf>
    <xf numFmtId="167" fontId="63" fillId="4" borderId="28" xfId="0" applyNumberFormat="1" applyFont="1" applyFill="1" applyBorder="1" applyAlignment="1">
      <alignment horizontal="right" vertical="center" wrapText="1"/>
    </xf>
    <xf numFmtId="167" fontId="82" fillId="0" borderId="51" xfId="0" applyNumberFormat="1" applyFont="1" applyBorder="1"/>
    <xf numFmtId="167" fontId="81" fillId="0" borderId="51" xfId="0" applyNumberFormat="1" applyFont="1" applyBorder="1"/>
    <xf numFmtId="0" fontId="47" fillId="0" borderId="0" xfId="0" applyFont="1" applyAlignment="1">
      <alignment horizontal="center" vertical="center" wrapText="1"/>
    </xf>
    <xf numFmtId="0" fontId="4" fillId="4" borderId="51" xfId="0" applyFont="1" applyFill="1" applyBorder="1" applyAlignment="1">
      <alignment horizontal="justify" vertical="center" wrapText="1"/>
    </xf>
    <xf numFmtId="0" fontId="20" fillId="5" borderId="28" xfId="0" applyFont="1" applyFill="1" applyBorder="1" applyAlignment="1">
      <alignment horizontal="center" vertical="center"/>
    </xf>
    <xf numFmtId="4" fontId="1" fillId="0" borderId="28" xfId="0" applyNumberFormat="1" applyFont="1" applyBorder="1"/>
    <xf numFmtId="10" fontId="1" fillId="0" borderId="28" xfId="0" applyNumberFormat="1" applyFont="1" applyBorder="1"/>
    <xf numFmtId="0" fontId="9" fillId="23" borderId="51" xfId="0" applyFont="1" applyFill="1" applyBorder="1" applyAlignment="1">
      <alignment horizontal="center"/>
    </xf>
    <xf numFmtId="167" fontId="64" fillId="0" borderId="51" xfId="0" applyNumberFormat="1" applyFont="1" applyBorder="1" applyAlignment="1">
      <alignment horizontal="center" vertical="center"/>
    </xf>
    <xf numFmtId="166" fontId="28" fillId="0" borderId="51" xfId="0" applyNumberFormat="1" applyFont="1" applyBorder="1" applyAlignment="1">
      <alignment horizontal="center" vertical="center"/>
    </xf>
    <xf numFmtId="165" fontId="66" fillId="0" borderId="51" xfId="0" applyNumberFormat="1" applyFont="1" applyBorder="1" applyAlignment="1">
      <alignment horizontal="center" vertical="center"/>
    </xf>
    <xf numFmtId="0" fontId="28" fillId="0" borderId="51" xfId="0" applyFont="1" applyBorder="1" applyAlignment="1">
      <alignment horizontal="left" vertical="center" wrapText="1"/>
    </xf>
    <xf numFmtId="0" fontId="20" fillId="4" borderId="51" xfId="0" applyFont="1" applyFill="1" applyBorder="1" applyAlignment="1">
      <alignment horizontal="center" vertical="center" wrapText="1"/>
    </xf>
    <xf numFmtId="4" fontId="86" fillId="0" borderId="51" xfId="0" applyNumberFormat="1" applyFont="1" applyBorder="1"/>
    <xf numFmtId="4" fontId="9" fillId="0" borderId="51" xfId="0" applyNumberFormat="1" applyFont="1" applyBorder="1"/>
    <xf numFmtId="0" fontId="35" fillId="0" borderId="29" xfId="0" applyFont="1" applyBorder="1" applyAlignment="1">
      <alignment horizontal="left" vertical="center" wrapText="1"/>
    </xf>
    <xf numFmtId="0" fontId="35" fillId="4" borderId="29" xfId="0" applyFont="1" applyFill="1" applyBorder="1" applyAlignment="1">
      <alignment horizontal="right" vertical="center" wrapText="1"/>
    </xf>
    <xf numFmtId="0" fontId="26" fillId="0" borderId="29" xfId="0" applyFont="1" applyBorder="1" applyAlignment="1">
      <alignment horizontal="center" vertical="center" wrapText="1"/>
    </xf>
    <xf numFmtId="4" fontId="30" fillId="0" borderId="51" xfId="0" applyNumberFormat="1" applyFont="1" applyBorder="1"/>
    <xf numFmtId="0" fontId="30" fillId="0" borderId="51" xfId="0" applyFont="1" applyBorder="1"/>
    <xf numFmtId="164" fontId="62" fillId="0" borderId="51" xfId="0" applyNumberFormat="1" applyFont="1" applyBorder="1" applyAlignment="1">
      <alignment horizontal="right" vertical="center"/>
    </xf>
    <xf numFmtId="3" fontId="62" fillId="0" borderId="51" xfId="0" applyNumberFormat="1" applyFont="1" applyBorder="1" applyAlignment="1">
      <alignment horizontal="right" vertical="center"/>
    </xf>
    <xf numFmtId="3" fontId="62" fillId="0" borderId="51" xfId="0" applyNumberFormat="1" applyFont="1" applyBorder="1" applyAlignment="1">
      <alignment horizontal="right" vertical="center" wrapText="1"/>
    </xf>
    <xf numFmtId="3" fontId="63" fillId="0" borderId="51" xfId="0" applyNumberFormat="1" applyFont="1" applyBorder="1" applyAlignment="1">
      <alignment horizontal="right" vertical="center"/>
    </xf>
    <xf numFmtId="0" fontId="4" fillId="4" borderId="51" xfId="0" applyFont="1" applyFill="1" applyBorder="1" applyAlignment="1">
      <alignment horizontal="left" vertical="center" wrapText="1"/>
    </xf>
    <xf numFmtId="4" fontId="28" fillId="0" borderId="51" xfId="0" applyNumberFormat="1" applyFont="1" applyBorder="1"/>
    <xf numFmtId="0" fontId="4" fillId="4" borderId="4"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4" fillId="0" borderId="35" xfId="0" applyFont="1" applyBorder="1" applyAlignment="1">
      <alignment horizontal="center" vertical="center"/>
    </xf>
    <xf numFmtId="0" fontId="14" fillId="0" borderId="31" xfId="0" applyFont="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21" fillId="8" borderId="5"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7" xfId="0" applyFont="1" applyBorder="1" applyAlignment="1">
      <alignment horizontal="justify" vertical="center" wrapText="1"/>
    </xf>
    <xf numFmtId="0" fontId="53" fillId="4" borderId="29" xfId="0" applyFont="1" applyFill="1" applyBorder="1" applyAlignment="1">
      <alignment horizontal="center"/>
    </xf>
    <xf numFmtId="0" fontId="53"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0" fillId="8" borderId="14" xfId="0" applyFont="1" applyFill="1" applyBorder="1" applyAlignment="1">
      <alignment horizontal="center" vertical="center" wrapText="1"/>
    </xf>
    <xf numFmtId="0" fontId="50"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164" fontId="64" fillId="3" borderId="5" xfId="0" applyNumberFormat="1" applyFont="1" applyFill="1" applyBorder="1" applyAlignment="1">
      <alignment horizontal="right" vertical="center"/>
    </xf>
    <xf numFmtId="10" fontId="52" fillId="3" borderId="5" xfId="0" applyNumberFormat="1" applyFont="1" applyFill="1" applyBorder="1" applyAlignment="1">
      <alignment horizontal="right" vertical="center"/>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20" fillId="5" borderId="28" xfId="0" applyFont="1" applyFill="1" applyBorder="1" applyAlignment="1">
      <alignment horizontal="center"/>
    </xf>
    <xf numFmtId="0" fontId="0" fillId="0" borderId="0" xfId="0" applyAlignment="1">
      <alignment horizontal="center"/>
    </xf>
    <xf numFmtId="0" fontId="0" fillId="0" borderId="0" xfId="0" applyAlignment="1">
      <alignment horizontal="left" vertical="center"/>
    </xf>
    <xf numFmtId="0" fontId="10" fillId="0" borderId="0" xfId="0" applyFont="1" applyAlignment="1">
      <alignment horizontal="center"/>
    </xf>
    <xf numFmtId="0" fontId="9" fillId="0" borderId="0" xfId="0" applyFont="1" applyAlignment="1">
      <alignment horizontal="left" wrapText="1"/>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81" fillId="0" borderId="35" xfId="0" applyFont="1" applyBorder="1" applyAlignment="1">
      <alignment horizontal="center"/>
    </xf>
    <xf numFmtId="0" fontId="54" fillId="2" borderId="29" xfId="0" applyFont="1" applyFill="1" applyBorder="1" applyAlignment="1">
      <alignment horizontal="left" vertical="center" wrapText="1"/>
    </xf>
    <xf numFmtId="0" fontId="54" fillId="2" borderId="38" xfId="0" applyFont="1" applyFill="1" applyBorder="1" applyAlignment="1">
      <alignment horizontal="left" vertical="center" wrapText="1"/>
    </xf>
    <xf numFmtId="0" fontId="54" fillId="2" borderId="34" xfId="0" applyFont="1" applyFill="1" applyBorder="1" applyAlignment="1">
      <alignment horizontal="left" vertical="center" wrapText="1"/>
    </xf>
    <xf numFmtId="0" fontId="54" fillId="2" borderId="29" xfId="0" applyFont="1" applyFill="1" applyBorder="1" applyAlignment="1">
      <alignment horizontal="left" wrapText="1"/>
    </xf>
    <xf numFmtId="0" fontId="54" fillId="2" borderId="38" xfId="0" applyFont="1" applyFill="1" applyBorder="1" applyAlignment="1">
      <alignment horizontal="left" wrapText="1"/>
    </xf>
    <xf numFmtId="0" fontId="54" fillId="2" borderId="34" xfId="0" applyFont="1" applyFill="1" applyBorder="1" applyAlignment="1">
      <alignment horizontal="left" wrapText="1"/>
    </xf>
    <xf numFmtId="0" fontId="80" fillId="0" borderId="0" xfId="0" applyFont="1" applyAlignment="1">
      <alignment horizontal="left"/>
    </xf>
    <xf numFmtId="0" fontId="61" fillId="2" borderId="0" xfId="0" applyFont="1" applyFill="1" applyAlignment="1">
      <alignment horizontal="center"/>
    </xf>
    <xf numFmtId="0" fontId="63" fillId="3" borderId="29" xfId="0" applyFont="1" applyFill="1" applyBorder="1" applyAlignment="1">
      <alignment vertical="center" wrapText="1"/>
    </xf>
    <xf numFmtId="0" fontId="63" fillId="3" borderId="38" xfId="0" applyFont="1" applyFill="1" applyBorder="1" applyAlignment="1">
      <alignment vertical="center" wrapText="1"/>
    </xf>
    <xf numFmtId="0" fontId="63" fillId="3" borderId="34" xfId="0" applyFont="1" applyFill="1" applyBorder="1" applyAlignment="1">
      <alignment vertical="center" wrapText="1"/>
    </xf>
    <xf numFmtId="0" fontId="85" fillId="2" borderId="20" xfId="0" applyFont="1" applyFill="1" applyBorder="1" applyAlignment="1">
      <alignment horizontal="left" vertical="center" wrapText="1"/>
    </xf>
    <xf numFmtId="0" fontId="85" fillId="2" borderId="25" xfId="0" applyFont="1" applyFill="1" applyBorder="1" applyAlignment="1">
      <alignment horizontal="left" vertical="center" wrapText="1"/>
    </xf>
    <xf numFmtId="0" fontId="85" fillId="2" borderId="21" xfId="0" applyFont="1" applyFill="1" applyBorder="1" applyAlignment="1">
      <alignment horizontal="left" vertical="center" wrapText="1"/>
    </xf>
    <xf numFmtId="0" fontId="85" fillId="2" borderId="8" xfId="0" applyFont="1" applyFill="1" applyBorder="1" applyAlignment="1">
      <alignment horizontal="left" vertical="center" wrapText="1"/>
    </xf>
    <xf numFmtId="0" fontId="85" fillId="2" borderId="0" xfId="0" applyFont="1" applyFill="1" applyAlignment="1">
      <alignment horizontal="left" vertical="center" wrapText="1"/>
    </xf>
    <xf numFmtId="0" fontId="85" fillId="2" borderId="9" xfId="0" applyFont="1" applyFill="1" applyBorder="1" applyAlignment="1">
      <alignment horizontal="left" vertical="center" wrapText="1"/>
    </xf>
    <xf numFmtId="0" fontId="85" fillId="2" borderId="10" xfId="0" applyFont="1" applyFill="1" applyBorder="1" applyAlignment="1">
      <alignment horizontal="left" vertical="center" wrapText="1"/>
    </xf>
    <xf numFmtId="0" fontId="85" fillId="2" borderId="27" xfId="0" applyFont="1" applyFill="1" applyBorder="1" applyAlignment="1">
      <alignment horizontal="left" vertical="center" wrapText="1"/>
    </xf>
    <xf numFmtId="0" fontId="85" fillId="2" borderId="11" xfId="0" applyFont="1" applyFill="1" applyBorder="1" applyAlignment="1">
      <alignment horizontal="left" vertical="center" wrapText="1"/>
    </xf>
    <xf numFmtId="0" fontId="84" fillId="2" borderId="0" xfId="0" applyFont="1" applyFill="1" applyAlignment="1">
      <alignment horizontal="center"/>
    </xf>
    <xf numFmtId="0" fontId="9" fillId="0" borderId="0" xfId="0" applyFont="1" applyAlignment="1">
      <alignment horizontal="center"/>
    </xf>
    <xf numFmtId="0" fontId="10" fillId="0" borderId="0" xfId="0" applyFont="1" applyAlignment="1">
      <alignment horizontal="center" wrapText="1"/>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32" xfId="0" applyFont="1" applyBorder="1" applyAlignment="1">
      <alignment horizontal="center"/>
    </xf>
    <xf numFmtId="0" fontId="0" fillId="0" borderId="0" xfId="0" applyAlignment="1">
      <alignment horizontal="left"/>
    </xf>
    <xf numFmtId="0" fontId="51" fillId="0" borderId="35" xfId="0" applyFont="1" applyBorder="1" applyAlignment="1">
      <alignment horizontal="center"/>
    </xf>
    <xf numFmtId="0" fontId="26" fillId="0" borderId="1" xfId="0" applyFont="1" applyBorder="1" applyAlignment="1">
      <alignment horizontal="center" vertical="center" wrapText="1"/>
    </xf>
    <xf numFmtId="0" fontId="34" fillId="2" borderId="51" xfId="0" applyFont="1" applyFill="1" applyBorder="1" applyAlignment="1">
      <alignment horizontal="center" vertical="center" wrapText="1"/>
    </xf>
    <xf numFmtId="0" fontId="34" fillId="2" borderId="51" xfId="0" applyFont="1" applyFill="1" applyBorder="1" applyAlignment="1">
      <alignment horizontal="center" vertical="center"/>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23" fillId="0" borderId="0" xfId="0" applyFont="1" applyAlignment="1">
      <alignment horizontal="left"/>
    </xf>
    <xf numFmtId="0" fontId="75" fillId="0" borderId="37" xfId="0" applyFont="1" applyBorder="1" applyAlignment="1">
      <alignment vertical="center" wrapText="1"/>
    </xf>
    <xf numFmtId="0" fontId="75" fillId="0" borderId="32" xfId="0" applyFont="1" applyBorder="1" applyAlignment="1">
      <alignment vertical="center" wrapText="1"/>
    </xf>
    <xf numFmtId="0" fontId="75" fillId="0" borderId="26" xfId="0" applyFont="1" applyBorder="1" applyAlignment="1">
      <alignment vertical="center" wrapText="1"/>
    </xf>
    <xf numFmtId="0" fontId="75" fillId="0" borderId="37" xfId="0" applyFont="1" applyBorder="1"/>
    <xf numFmtId="0" fontId="75" fillId="0" borderId="32" xfId="0" applyFont="1" applyBorder="1"/>
    <xf numFmtId="0" fontId="75" fillId="0" borderId="26" xfId="0" applyFont="1" applyBorder="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66" fillId="0" borderId="31" xfId="0" applyFont="1" applyBorder="1" applyAlignment="1">
      <alignment horizontal="left" wrapText="1"/>
    </xf>
    <xf numFmtId="0" fontId="43" fillId="2" borderId="27" xfId="0" applyFont="1" applyFill="1" applyBorder="1" applyAlignment="1">
      <alignment horizontal="center"/>
    </xf>
    <xf numFmtId="0" fontId="11" fillId="0" borderId="0" xfId="0" applyFont="1" applyAlignment="1">
      <alignment horizontal="center"/>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2" fillId="3" borderId="1" xfId="0" applyFont="1" applyFill="1" applyBorder="1" applyAlignment="1">
      <alignment vertical="center" wrapText="1"/>
    </xf>
    <xf numFmtId="0" fontId="62" fillId="3" borderId="37" xfId="0" applyFont="1" applyFill="1" applyBorder="1" applyAlignment="1">
      <alignment vertical="center"/>
    </xf>
    <xf numFmtId="0" fontId="62" fillId="3" borderId="32" xfId="0" applyFont="1" applyFill="1" applyBorder="1" applyAlignment="1">
      <alignment vertical="center"/>
    </xf>
    <xf numFmtId="0" fontId="62" fillId="3" borderId="26" xfId="0" applyFont="1" applyFill="1" applyBorder="1" applyAlignment="1">
      <alignment vertical="center"/>
    </xf>
    <xf numFmtId="0" fontId="63" fillId="3" borderId="1"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51" xfId="0" applyFont="1" applyFill="1" applyBorder="1" applyAlignment="1">
      <alignment horizontal="center" vertical="center" wrapText="1"/>
    </xf>
    <xf numFmtId="0" fontId="10" fillId="0" borderId="51" xfId="0" applyFont="1" applyBorder="1" applyAlignment="1">
      <alignment horizontal="left" vertical="center" wrapText="1"/>
    </xf>
    <xf numFmtId="0" fontId="10" fillId="0" borderId="35" xfId="0" applyFont="1" applyBorder="1" applyAlignment="1">
      <alignment horizontal="center" wrapText="1"/>
    </xf>
    <xf numFmtId="0" fontId="69" fillId="24" borderId="36" xfId="0" applyFont="1" applyFill="1" applyBorder="1" applyAlignment="1">
      <alignment horizontal="center" wrapText="1"/>
    </xf>
    <xf numFmtId="0" fontId="69" fillId="24" borderId="43" xfId="0" applyFont="1" applyFill="1" applyBorder="1" applyAlignment="1">
      <alignment horizontal="center" wrapText="1"/>
    </xf>
    <xf numFmtId="0" fontId="70" fillId="24" borderId="55" xfId="0" applyFont="1" applyFill="1" applyBorder="1" applyAlignment="1">
      <alignment horizontal="center"/>
    </xf>
    <xf numFmtId="0" fontId="70" fillId="24" borderId="56" xfId="0" applyFont="1" applyFill="1" applyBorder="1" applyAlignment="1">
      <alignment horizontal="center"/>
    </xf>
    <xf numFmtId="0" fontId="70" fillId="0" borderId="0" xfId="0" applyFont="1" applyAlignment="1">
      <alignment horizontal="left" vertical="top" wrapText="1"/>
    </xf>
    <xf numFmtId="0" fontId="44" fillId="0" borderId="0" xfId="0" applyFont="1" applyAlignment="1">
      <alignment vertical="center" wrapText="1"/>
    </xf>
    <xf numFmtId="0" fontId="48" fillId="2" borderId="37" xfId="0" applyFont="1" applyFill="1" applyBorder="1" applyAlignment="1">
      <alignment horizontal="center" wrapText="1"/>
    </xf>
    <xf numFmtId="0" fontId="48" fillId="2" borderId="32" xfId="0" applyFont="1" applyFill="1" applyBorder="1" applyAlignment="1">
      <alignment horizontal="center" wrapText="1"/>
    </xf>
    <xf numFmtId="0" fontId="48" fillId="2" borderId="26" xfId="0" applyFont="1" applyFill="1" applyBorder="1" applyAlignment="1">
      <alignment horizontal="center" wrapText="1"/>
    </xf>
    <xf numFmtId="0" fontId="48" fillId="2" borderId="37" xfId="0" applyFont="1" applyFill="1" applyBorder="1" applyAlignment="1">
      <alignment horizontal="center"/>
    </xf>
    <xf numFmtId="0" fontId="48" fillId="2" borderId="32" xfId="0" applyFont="1" applyFill="1" applyBorder="1" applyAlignment="1">
      <alignment horizontal="center"/>
    </xf>
    <xf numFmtId="0" fontId="48" fillId="2" borderId="26" xfId="0" applyFont="1" applyFill="1" applyBorder="1" applyAlignment="1">
      <alignment horizontal="center"/>
    </xf>
    <xf numFmtId="0" fontId="74" fillId="2" borderId="0" xfId="0" applyFont="1" applyFill="1" applyAlignment="1">
      <alignment horizontal="center"/>
    </xf>
    <xf numFmtId="0" fontId="74" fillId="2" borderId="42" xfId="0" applyFont="1" applyFill="1" applyBorder="1" applyAlignment="1">
      <alignment horizontal="center"/>
    </xf>
    <xf numFmtId="0" fontId="47" fillId="2" borderId="10" xfId="0" applyFont="1" applyFill="1" applyBorder="1" applyAlignment="1">
      <alignment horizontal="center" vertical="center" wrapText="1"/>
    </xf>
    <xf numFmtId="0" fontId="47" fillId="2" borderId="0" xfId="0" applyFont="1" applyFill="1" applyAlignment="1">
      <alignment horizontal="center" vertical="center" wrapText="1"/>
    </xf>
    <xf numFmtId="0" fontId="74" fillId="2" borderId="36" xfId="0" applyFont="1" applyFill="1" applyBorder="1" applyAlignment="1">
      <alignment horizontal="center" wrapText="1"/>
    </xf>
    <xf numFmtId="0" fontId="74" fillId="2" borderId="0" xfId="0" applyFont="1" applyFill="1" applyAlignment="1">
      <alignment horizontal="center" wrapText="1"/>
    </xf>
    <xf numFmtId="167" fontId="73" fillId="0" borderId="37" xfId="0" applyNumberFormat="1" applyFont="1" applyBorder="1" applyAlignment="1">
      <alignment horizontal="center" vertical="center"/>
    </xf>
    <xf numFmtId="167" fontId="73" fillId="0" borderId="26" xfId="0" applyNumberFormat="1" applyFont="1" applyBorder="1" applyAlignment="1">
      <alignment horizontal="center" vertical="center"/>
    </xf>
    <xf numFmtId="166" fontId="73" fillId="0" borderId="37" xfId="0" applyNumberFormat="1" applyFont="1" applyBorder="1" applyAlignment="1">
      <alignment horizontal="center" vertical="center"/>
    </xf>
    <xf numFmtId="166" fontId="73" fillId="0" borderId="26" xfId="0" applyNumberFormat="1" applyFont="1" applyBorder="1" applyAlignment="1">
      <alignment horizontal="center" vertical="center"/>
    </xf>
    <xf numFmtId="0" fontId="48" fillId="2" borderId="36" xfId="0" applyFont="1" applyFill="1" applyBorder="1" applyAlignment="1">
      <alignment horizontal="center"/>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69" fillId="24" borderId="36" xfId="0" applyFont="1" applyFill="1" applyBorder="1" applyAlignment="1">
      <alignment horizontal="center"/>
    </xf>
    <xf numFmtId="0" fontId="69" fillId="24" borderId="43" xfId="0" applyFont="1" applyFill="1" applyBorder="1" applyAlignment="1">
      <alignment horizontal="center"/>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5" fillId="0" borderId="0" xfId="0" applyFont="1" applyAlignment="1">
      <alignment horizontal="left" wrapText="1"/>
    </xf>
    <xf numFmtId="0" fontId="46" fillId="2" borderId="52" xfId="0" applyFont="1" applyFill="1" applyBorder="1" applyAlignment="1">
      <alignment horizontal="left" wrapText="1"/>
    </xf>
    <xf numFmtId="0" fontId="56" fillId="2" borderId="53" xfId="0" applyFont="1" applyFill="1" applyBorder="1" applyAlignment="1">
      <alignment horizontal="left" wrapText="1"/>
    </xf>
    <xf numFmtId="0" fontId="56" fillId="2" borderId="54" xfId="0" applyFont="1" applyFill="1" applyBorder="1" applyAlignment="1">
      <alignment horizontal="left" wrapText="1"/>
    </xf>
    <xf numFmtId="0" fontId="48" fillId="2" borderId="3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Alignment="1">
      <alignment horizontal="center" wrapText="1"/>
    </xf>
    <xf numFmtId="164" fontId="83" fillId="0" borderId="51" xfId="0" applyNumberFormat="1" applyFont="1" applyBorder="1"/>
    <xf numFmtId="4" fontId="79" fillId="0" borderId="28" xfId="0" applyNumberFormat="1" applyFont="1" applyBorder="1"/>
    <xf numFmtId="166" fontId="10" fillId="8" borderId="37" xfId="0" applyNumberFormat="1" applyFont="1" applyFill="1" applyBorder="1" applyAlignment="1">
      <alignment horizontal="right" vertical="center" wrapText="1"/>
    </xf>
    <xf numFmtId="166" fontId="10" fillId="8" borderId="26" xfId="0" applyNumberFormat="1" applyFont="1" applyFill="1" applyBorder="1" applyAlignment="1">
      <alignment horizontal="right" vertical="center" wrapText="1"/>
    </xf>
    <xf numFmtId="0" fontId="79" fillId="8" borderId="37" xfId="0" applyFont="1" applyFill="1" applyBorder="1" applyAlignment="1">
      <alignment horizontal="center"/>
    </xf>
    <xf numFmtId="0" fontId="79" fillId="8" borderId="26" xfId="0" applyFont="1" applyFill="1" applyBorder="1" applyAlignment="1">
      <alignment horizontal="center"/>
    </xf>
    <xf numFmtId="0" fontId="76" fillId="25" borderId="0" xfId="0" applyFont="1" applyFill="1" applyAlignment="1">
      <alignment horizontal="left" vertical="center" wrapText="1"/>
    </xf>
    <xf numFmtId="4" fontId="1" fillId="0" borderId="51" xfId="0" applyNumberFormat="1" applyFont="1" applyBorder="1" applyAlignment="1">
      <alignment horizontal="right"/>
    </xf>
    <xf numFmtId="4" fontId="29" fillId="0" borderId="51" xfId="0" applyNumberFormat="1" applyFont="1" applyBorder="1" applyAlignment="1">
      <alignment horizontal="right"/>
    </xf>
    <xf numFmtId="164" fontId="12" fillId="8" borderId="51" xfId="0" applyNumberFormat="1" applyFont="1" applyFill="1" applyBorder="1" applyAlignment="1">
      <alignment horizontal="right" wrapText="1"/>
    </xf>
    <xf numFmtId="4" fontId="22" fillId="3" borderId="51" xfId="0" applyNumberFormat="1" applyFont="1" applyFill="1" applyBorder="1" applyAlignment="1">
      <alignment horizontal="right"/>
    </xf>
    <xf numFmtId="165" fontId="71" fillId="0" borderId="51" xfId="0" applyNumberFormat="1" applyFont="1" applyBorder="1" applyAlignment="1">
      <alignment horizontal="right" vertical="center" wrapText="1"/>
    </xf>
    <xf numFmtId="1" fontId="78" fillId="0" borderId="51" xfId="0" applyNumberFormat="1" applyFont="1" applyBorder="1" applyAlignment="1">
      <alignment horizontal="right"/>
    </xf>
    <xf numFmtId="0" fontId="35" fillId="0" borderId="39" xfId="0" applyFont="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explosion val="3"/>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1095356983642684E-2"/>
                  <c:y val="0.3286973909668847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0944776150951E-2"/>
                  <c:y val="-0.175923147821312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26808133842738635"/>
                  <c:y val="5.2164797165679296E-3"/>
                </c:manualLayout>
              </c:layout>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131976962634379"/>
                      <c:h val="0.14628551071367871"/>
                    </c:manualLayout>
                  </c15:layout>
                </c:ext>
                <c:ext xmlns:c16="http://schemas.microsoft.com/office/drawing/2014/chart" uri="{C3380CC4-5D6E-409C-BE32-E72D297353CC}">
                  <c16:uniqueId val="{00000005-B226-4D17-85CC-5FB87455BD9E}"/>
                </c:ext>
              </c:extLst>
            </c:dLbl>
            <c:spPr>
              <a:noFill/>
              <a:ln>
                <a:solidFill>
                  <a:schemeClr val="bg1"/>
                </a:solid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PRESUPUESTO'!$C$10:$E$10</c:f>
              <c:numCache>
                <c:formatCode>#,##0.00</c:formatCode>
                <c:ptCount val="3"/>
                <c:pt idx="0">
                  <c:v>1945530633</c:v>
                </c:pt>
                <c:pt idx="1">
                  <c:v>1734778110.4200001</c:v>
                </c:pt>
                <c:pt idx="2" formatCode="0.00%">
                  <c:v>0.89170000000000005</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31 de diciembre    de 2025</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221.334385</c:v>
                </c:pt>
                <c:pt idx="1">
                  <c:v>684.67728</c:v>
                </c:pt>
                <c:pt idx="2">
                  <c:v>82.858374999999995</c:v>
                </c:pt>
                <c:pt idx="3">
                  <c:v>517.64014399999996</c:v>
                </c:pt>
                <c:pt idx="4">
                  <c:v>9.9290289999999999</c:v>
                </c:pt>
                <c:pt idx="5">
                  <c:v>429.09142000000003</c:v>
                </c:pt>
                <c:pt idx="6">
                  <c:v>1945.5306329999999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189.80015140999998</c:v>
                </c:pt>
                <c:pt idx="1">
                  <c:v>633.28502246000005</c:v>
                </c:pt>
                <c:pt idx="2">
                  <c:v>75.941585260000011</c:v>
                </c:pt>
                <c:pt idx="3">
                  <c:v>403.78040655000001</c:v>
                </c:pt>
                <c:pt idx="4">
                  <c:v>8.751258009999999</c:v>
                </c:pt>
                <c:pt idx="5">
                  <c:v>423.21968673000003</c:v>
                </c:pt>
                <c:pt idx="6">
                  <c:v>1734.7781104199998</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1.5284274409936767E-2"/>
                  <c:y val="0.2993365451960014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3.9906211107414373E-2"/>
                  <c:y val="1.851864232379753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E543EA5B-D531-42F7-864A-0AC1F2234A87}"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3E90226D-F6AC-46AD-9214-1867A67B9C34}"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736701046172044"/>
                      <c:h val="0.25129641813641218"/>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88A72771-01FF-4426-93D5-0B4D6ACB6176}"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B028ED92-833B-403A-867D-214684A2FB98}"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PRESUPUESTO'!$C$10:$E$10</c:f>
              <c:numCache>
                <c:formatCode>#,##0.00</c:formatCode>
                <c:ptCount val="3"/>
                <c:pt idx="0">
                  <c:v>1945530633</c:v>
                </c:pt>
                <c:pt idx="1">
                  <c:v>1734778110.4200001</c:v>
                </c:pt>
                <c:pt idx="2" formatCode="0.00%">
                  <c:v>0.89170000000000005</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PRESUPUESTO'!$C$10</c15:f>
                <c15:dlblRangeCache>
                  <c:ptCount val="1"/>
                  <c:pt idx="0">
                    <c:v>1,945,530,633.00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31 de diciembre de 2025</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394018462145816"/>
          <c:y val="0.17556321497548652"/>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PRESUPUESTO'!$Q$8:$T$8</c:f>
              <c:strCache>
                <c:ptCount val="4"/>
                <c:pt idx="0">
                  <c:v>PRESUPUESTO VIGENTE</c:v>
                </c:pt>
                <c:pt idx="1">
                  <c:v>PRESUPUESTO DEVENGADO</c:v>
                </c:pt>
                <c:pt idx="2">
                  <c:v>SALDO POR DEVENGAR </c:v>
                </c:pt>
                <c:pt idx="3">
                  <c:v>% EJEC</c:v>
                </c:pt>
              </c:strCache>
            </c:strRef>
          </c:cat>
          <c:val>
            <c:numRef>
              <c:f>'GESTIÓN DEL PRESUPUESTO'!$Q$9:$T$9</c:f>
              <c:numCache>
                <c:formatCode>"Q"#,##0.0</c:formatCode>
                <c:ptCount val="4"/>
                <c:pt idx="0">
                  <c:v>1945.5306330000001</c:v>
                </c:pt>
                <c:pt idx="1">
                  <c:v>1734.7781104200001</c:v>
                </c:pt>
                <c:pt idx="2" formatCode="#,##0.0">
                  <c:v>210.75252258</c:v>
                </c:pt>
                <c:pt idx="3" formatCode="0.0">
                  <c:v>89.167350078933453</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31de diciembre de 2025</a:t>
            </a:r>
          </a:p>
          <a:p>
            <a:pPr>
              <a:defRPr sz="1600"/>
            </a:pPr>
            <a:r>
              <a:rPr lang="es-GT" sz="1600" b="0" baseline="0"/>
              <a:t>(Millones de quetzales)</a:t>
            </a:r>
            <a:endParaRPr lang="es-GT" sz="1600" b="0"/>
          </a:p>
        </c:rich>
      </c:tx>
      <c:layout>
        <c:manualLayout>
          <c:xMode val="edge"/>
          <c:yMode val="edge"/>
          <c:x val="0.34999354144241118"/>
          <c:y val="9.7087378640776691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7.2351711687276971E-2"/>
          <c:y val="0.17219262033993324"/>
          <c:w val="0.925064865277201"/>
          <c:h val="0.75098437937976203"/>
        </c:manualLayout>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38.719152180000002</c:v>
                </c:pt>
                <c:pt idx="1">
                  <c:v>1372.5011102000001</c:v>
                </c:pt>
                <c:pt idx="2">
                  <c:v>8.751258009999999</c:v>
                </c:pt>
                <c:pt idx="3">
                  <c:v>39.755198419999999</c:v>
                </c:pt>
                <c:pt idx="4">
                  <c:v>275.05139161</c:v>
                </c:pt>
                <c:pt idx="5">
                  <c:v>1734.7781104199998</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31 de diciembre  de 2025</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491.14764658999997</c:v>
                </c:pt>
                <c:pt idx="1">
                  <c:v>110.98849476000001</c:v>
                </c:pt>
                <c:pt idx="2">
                  <c:v>495.77361038999999</c:v>
                </c:pt>
                <c:pt idx="3">
                  <c:v>39.581072520000006</c:v>
                </c:pt>
                <c:pt idx="4">
                  <c:v>300.20365483</c:v>
                </c:pt>
                <c:pt idx="5">
                  <c:v>143.36168850000001</c:v>
                </c:pt>
                <c:pt idx="6">
                  <c:v>17.977061329999998</c:v>
                </c:pt>
                <c:pt idx="7">
                  <c:v>135.74488149999999</c:v>
                </c:pt>
                <c:pt idx="8">
                  <c:v>1734.7781104199998</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5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31 DE DICIEMBRE   2025</a:t>
            </a:r>
          </a:p>
          <a:p>
            <a:pPr>
              <a:defRPr/>
            </a:pPr>
            <a:r>
              <a:rPr lang="en-US" baseline="0"/>
              <a:t>(MILLONES DE QUETZALES)</a:t>
            </a:r>
            <a:endParaRPr lang="en-US"/>
          </a:p>
        </c:rich>
      </c:tx>
      <c:layout>
        <c:manualLayout>
          <c:xMode val="edge"/>
          <c:yMode val="edge"/>
          <c:x val="0.33948842667307194"/>
          <c:y val="8.346374543557641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0506403065945539"/>
          <c:y val="0.18437141366718832"/>
          <c:w val="0.76265168799306515"/>
          <c:h val="0.75947128674643372"/>
        </c:manualLayout>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1389.9086049800001</c:v>
                </c:pt>
                <c:pt idx="1">
                  <c:v>25.93975352</c:v>
                </c:pt>
                <c:pt idx="2">
                  <c:v>32.302323960000003</c:v>
                </c:pt>
                <c:pt idx="3">
                  <c:v>23.820615989999997</c:v>
                </c:pt>
                <c:pt idx="4">
                  <c:v>25.614303809999999</c:v>
                </c:pt>
                <c:pt idx="5">
                  <c:v>74.550720769999998</c:v>
                </c:pt>
                <c:pt idx="6">
                  <c:v>45.508893960000002</c:v>
                </c:pt>
                <c:pt idx="7">
                  <c:v>53.446693429999996</c:v>
                </c:pt>
                <c:pt idx="8">
                  <c:v>63.686199999999999</c:v>
                </c:pt>
                <c:pt idx="9">
                  <c:v>1734.7781104200003</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31 de diciembre  de 2025</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0.1989366949163151"/>
                  <c:y val="1.94375906723746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0.23068237297046931"/>
                  <c:y val="-0.1108739836673879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PROF'!$G$31:$G$33</c:f>
              <c:strCache>
                <c:ptCount val="3"/>
                <c:pt idx="0">
                  <c:v>Presupuesto vigente</c:v>
                </c:pt>
                <c:pt idx="1">
                  <c:v>Presupuesto devengado </c:v>
                </c:pt>
                <c:pt idx="2">
                  <c:v>Saldo por devengar </c:v>
                </c:pt>
              </c:strCache>
            </c:strRef>
          </c:cat>
          <c:val>
            <c:numRef>
              <c:f>'SERVICIOS PERSONALES TEC Y PROF'!$H$31:$H$33</c:f>
              <c:numCache>
                <c:formatCode>"Q"#,##0.0</c:formatCode>
                <c:ptCount val="3"/>
                <c:pt idx="0">
                  <c:v>538.84302600000001</c:v>
                </c:pt>
                <c:pt idx="1">
                  <c:v>491.14764658999997</c:v>
                </c:pt>
                <c:pt idx="2" formatCode="#,##0.0">
                  <c:v>96.3</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 de Agricultura,</a:t>
            </a:r>
            <a:r>
              <a:rPr lang="es-GT" baseline="0"/>
              <a:t> Ganadería y Alimentación</a:t>
            </a:r>
            <a:endParaRPr lang="es-GT"/>
          </a:p>
          <a:p>
            <a:pPr>
              <a:defRPr/>
            </a:pPr>
            <a:r>
              <a:rPr lang="es-GT" b="1"/>
              <a:t>Ejecución</a:t>
            </a:r>
            <a:r>
              <a:rPr lang="es-GT" b="1" baseline="0"/>
              <a:t> presupuestaria del Subgrupo de gasto 18 "Servicios técnicos y profesionales"</a:t>
            </a:r>
          </a:p>
          <a:p>
            <a:pPr>
              <a:defRPr/>
            </a:pPr>
            <a:r>
              <a:rPr lang="es-GT" baseline="0"/>
              <a:t>Al 31 de diciembre  de 2025</a:t>
            </a:r>
          </a:p>
          <a:p>
            <a:pPr>
              <a:defRPr/>
            </a:pPr>
            <a:r>
              <a:rPr lang="es-GT" baseline="0"/>
              <a:t>(Millones de 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PROF'!$K$31:$K$33</c:f>
              <c:strCache>
                <c:ptCount val="3"/>
                <c:pt idx="0">
                  <c:v>Presupuesto vigente</c:v>
                </c:pt>
                <c:pt idx="1">
                  <c:v>Presupuesto devengado </c:v>
                </c:pt>
                <c:pt idx="2">
                  <c:v>Saldo por devengar </c:v>
                </c:pt>
              </c:strCache>
            </c:strRef>
          </c:cat>
          <c:val>
            <c:numRef>
              <c:f>'SERVICIOS PERSONALES TEC Y PROF'!$L$31:$L$33</c:f>
              <c:numCache>
                <c:formatCode>0.0</c:formatCode>
                <c:ptCount val="3"/>
                <c:pt idx="0">
                  <c:v>538.84302600000001</c:v>
                </c:pt>
                <c:pt idx="1">
                  <c:v>491.14764658999997</c:v>
                </c:pt>
                <c:pt idx="2">
                  <c:v>96.3</c:v>
                </c:pt>
              </c:numCache>
            </c:numRef>
          </c:val>
          <c:extLst>
            <c:ext xmlns:c16="http://schemas.microsoft.com/office/drawing/2014/chart" uri="{C3380CC4-5D6E-409C-BE32-E72D297353CC}">
              <c16:uniqueId val="{00000000-A6D5-461C-969F-127C3681C252}"/>
            </c:ext>
          </c:extLst>
        </c:ser>
        <c:dLbls>
          <c:showLegendKey val="0"/>
          <c:showVal val="0"/>
          <c:showCatName val="0"/>
          <c:showSerName val="0"/>
          <c:showPercent val="0"/>
          <c:showBubbleSize val="0"/>
        </c:dLbls>
        <c:gapWidth val="219"/>
        <c:overlap val="-27"/>
        <c:axId val="1333756847"/>
        <c:axId val="1333758095"/>
      </c:barChart>
      <c:catAx>
        <c:axId val="1333756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33758095"/>
        <c:crosses val="autoZero"/>
        <c:auto val="1"/>
        <c:lblAlgn val="ctr"/>
        <c:lblOffset val="100"/>
        <c:noMultiLvlLbl val="0"/>
      </c:catAx>
      <c:valAx>
        <c:axId val="1333758095"/>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1333756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diciembre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PROF'!$D$44:$D$48</c:f>
              <c:numCache>
                <c:formatCode>0</c:formatCode>
                <c:ptCount val="5"/>
                <c:pt idx="0">
                  <c:v>814</c:v>
                </c:pt>
                <c:pt idx="1">
                  <c:v>31</c:v>
                </c:pt>
                <c:pt idx="2" formatCode="#,##0">
                  <c:v>3232</c:v>
                </c:pt>
                <c:pt idx="3">
                  <c:v>417</c:v>
                </c:pt>
                <c:pt idx="4">
                  <c:v>74</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gm:t>
    </dgm:pt>
    <dgm:pt modelId="{647B4693-C46A-4095-9AF3-A18F243DFF75}" type="sibTrans" cxnId="{8D132FFD-AEEF-48CC-BFE5-4FC273DA3E1D}">
      <dgm:prSet/>
      <dgm:spPr/>
      <dgm:t>
        <a:bodyPr/>
        <a:lstStyle/>
        <a:p>
          <a:endParaRPr lang="es-GT"/>
        </a:p>
      </dgm:t>
    </dgm:pt>
    <dgm:pt modelId="{85A85BEA-B9FE-46DE-B968-866E521CF9AA}" type="par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2345"/>
          <a:ext cx="6030791" cy="2992900"/>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sp:txBody>
      <dsp:txXfrm>
        <a:off x="146101" y="148446"/>
        <a:ext cx="5738589" cy="2700698"/>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844668" y="57818"/>
          <a:ext cx="1207047" cy="1001497"/>
        </a:xfrm>
        <a:prstGeom prst="rect">
          <a:avLst/>
        </a:prstGeom>
      </xdr:spPr>
    </xdr:pic>
    <xdr:clientData/>
  </xdr:twoCellAnchor>
  <xdr:twoCellAnchor>
    <xdr:from>
      <xdr:col>3</xdr:col>
      <xdr:colOff>166687</xdr:colOff>
      <xdr:row>16</xdr:row>
      <xdr:rowOff>393172</xdr:rowOff>
    </xdr:from>
    <xdr:to>
      <xdr:col>5</xdr:col>
      <xdr:colOff>1654968</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47626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12</xdr:row>
      <xdr:rowOff>28574</xdr:rowOff>
    </xdr:from>
    <xdr:to>
      <xdr:col>5</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652095</xdr:colOff>
      <xdr:row>28</xdr:row>
      <xdr:rowOff>138337</xdr:rowOff>
    </xdr:from>
    <xdr:to>
      <xdr:col>14</xdr:col>
      <xdr:colOff>745052</xdr:colOff>
      <xdr:row>34</xdr:row>
      <xdr:rowOff>1007066</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529270" y="6272437"/>
          <a:ext cx="6188957" cy="2135554"/>
          <a:chOff x="-105919" y="2534446"/>
          <a:chExt cx="5419630" cy="2077672"/>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40000"/>
              <a:lumOff val="6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534446"/>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"Ser una institución pública eficiente, eficaz y transparente que promueve el desarrollo sustentable y sostenible del sector, para que los productores agropecuarios, forestales e hidrobiológicos, obtengan un desarrollo rural integral a través del uso equitativo de los medios de producción y uso sostenible de los recursos naturales renovables, mejorando su calidad de vida, seguridad y soberanía alimentaria, y competitividad</a:t>
            </a:r>
            <a:r>
              <a:rPr lang="es-GT" sz="1200" b="0" i="1" kern="1200">
                <a:solidFill>
                  <a:sysClr val="windowText" lastClr="000000"/>
                </a:solidFill>
                <a:latin typeface="Arial" panose="020B0604020202020204" pitchFamily="34" charset="0"/>
                <a:cs typeface="Arial" panose="020B0604020202020204" pitchFamily="34" charset="0"/>
              </a:rPr>
              <a:t>."</a:t>
            </a:r>
          </a:p>
        </xdr:txBody>
      </xdr:sp>
    </xdr:grpSp>
    <xdr:clientData/>
  </xdr:twoCellAnchor>
  <xdr:twoCellAnchor>
    <xdr:from>
      <xdr:col>6</xdr:col>
      <xdr:colOff>659422</xdr:colOff>
      <xdr:row>16</xdr:row>
      <xdr:rowOff>67341</xdr:rowOff>
    </xdr:from>
    <xdr:to>
      <xdr:col>14</xdr:col>
      <xdr:colOff>732691</xdr:colOff>
      <xdr:row>27</xdr:row>
      <xdr:rowOff>57496</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536597" y="3915441"/>
          <a:ext cx="6169269" cy="2085655"/>
          <a:chOff x="-9853" y="307355"/>
          <a:chExt cx="5438774" cy="2112033"/>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307355"/>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r>
              <a:rPr lang="es-GT" sz="1400" b="0" i="1" kern="1200">
                <a:solidFill>
                  <a:sysClr val="windowText" lastClr="000000"/>
                </a:solidFill>
                <a:latin typeface="Arial" panose="020B0604020202020204" pitchFamily="34" charset="0"/>
                <a:cs typeface="Arial" panose="020B0604020202020204" pitchFamily="34" charset="0"/>
              </a:rPr>
              <a:t>"Somos una Institución del Estado, que fomenta el desarrollo rural integral a través de la transformación y modernización del sector agropecuario, forestal e hidrobiológico, desarrollando capacidades productivas, organizativas y consolidados para lograr la seguridad y soberanía alimentaria y competitividad con normas y regulaciones claras para el manejo de productos en el mercado nacional e internacional, garantizando la sostenibilidad de los recursos naturales."</a:t>
            </a:r>
          </a:p>
        </xdr:txBody>
      </xdr:sp>
    </xdr:grpSp>
    <xdr:clientData/>
  </xdr:twoCellAnchor>
  <xdr:twoCellAnchor>
    <xdr:from>
      <xdr:col>7</xdr:col>
      <xdr:colOff>36634</xdr:colOff>
      <xdr:row>4</xdr:row>
      <xdr:rowOff>14654</xdr:rowOff>
    </xdr:from>
    <xdr:to>
      <xdr:col>14</xdr:col>
      <xdr:colOff>733425</xdr:colOff>
      <xdr:row>16</xdr:row>
      <xdr:rowOff>95250</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76200</xdr:colOff>
      <xdr:row>11</xdr:row>
      <xdr:rowOff>47625</xdr:rowOff>
    </xdr:from>
    <xdr:to>
      <xdr:col>20</xdr:col>
      <xdr:colOff>85725</xdr:colOff>
      <xdr:row>34</xdr:row>
      <xdr:rowOff>590550</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628650</xdr:colOff>
      <xdr:row>34</xdr:row>
      <xdr:rowOff>1238250</xdr:rowOff>
    </xdr:from>
    <xdr:to>
      <xdr:col>11</xdr:col>
      <xdr:colOff>95250</xdr:colOff>
      <xdr:row>34</xdr:row>
      <xdr:rowOff>1628775</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2030075" y="8553450"/>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0</xdr:colOff>
      <xdr:row>39</xdr:row>
      <xdr:rowOff>28574</xdr:rowOff>
    </xdr:from>
    <xdr:to>
      <xdr:col>7</xdr:col>
      <xdr:colOff>333375</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685800</xdr:colOff>
      <xdr:row>16</xdr:row>
      <xdr:rowOff>114300</xdr:rowOff>
    </xdr:from>
    <xdr:to>
      <xdr:col>15</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18</xdr:col>
      <xdr:colOff>9525</xdr:colOff>
      <xdr:row>5</xdr:row>
      <xdr:rowOff>238123</xdr:rowOff>
    </xdr:from>
    <xdr:to>
      <xdr:col>29</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714375</xdr:colOff>
      <xdr:row>26</xdr:row>
      <xdr:rowOff>9525</xdr:rowOff>
    </xdr:from>
    <xdr:to>
      <xdr:col>3</xdr:col>
      <xdr:colOff>914400</xdr:colOff>
      <xdr:row>27</xdr:row>
      <xdr:rowOff>171450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514850" y="57626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15</xdr:col>
      <xdr:colOff>419100</xdr:colOff>
      <xdr:row>13</xdr:row>
      <xdr:rowOff>238124</xdr:rowOff>
    </xdr:from>
    <xdr:to>
      <xdr:col>16</xdr:col>
      <xdr:colOff>123828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551622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6</xdr:col>
      <xdr:colOff>400050</xdr:colOff>
      <xdr:row>52</xdr:row>
      <xdr:rowOff>104774</xdr:rowOff>
    </xdr:from>
    <xdr:to>
      <xdr:col>19</xdr:col>
      <xdr:colOff>485775</xdr:colOff>
      <xdr:row>76</xdr:row>
      <xdr:rowOff>19049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561980</xdr:colOff>
      <xdr:row>65</xdr:row>
      <xdr:rowOff>76200</xdr:rowOff>
    </xdr:from>
    <xdr:to>
      <xdr:col>6</xdr:col>
      <xdr:colOff>295283</xdr:colOff>
      <xdr:row>66</xdr:row>
      <xdr:rowOff>104774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8072445" y="22836185"/>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1000125</xdr:colOff>
      <xdr:row>34</xdr:row>
      <xdr:rowOff>606424</xdr:rowOff>
    </xdr:from>
    <xdr:to>
      <xdr:col>9</xdr:col>
      <xdr:colOff>542925</xdr:colOff>
      <xdr:row>58</xdr:row>
      <xdr:rowOff>177799</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273050</xdr:colOff>
      <xdr:row>33</xdr:row>
      <xdr:rowOff>193675</xdr:rowOff>
    </xdr:from>
    <xdr:to>
      <xdr:col>7</xdr:col>
      <xdr:colOff>660400</xdr:colOff>
      <xdr:row>34</xdr:row>
      <xdr:rowOff>292100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6973550" y="17948275"/>
          <a:ext cx="387350" cy="682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2705100</xdr:colOff>
      <xdr:row>39</xdr:row>
      <xdr:rowOff>28575</xdr:rowOff>
    </xdr:from>
    <xdr:to>
      <xdr:col>11</xdr:col>
      <xdr:colOff>200025</xdr:colOff>
      <xdr:row>41</xdr:row>
      <xdr:rowOff>180975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7716500" y="17897475"/>
          <a:ext cx="28575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4762</xdr:colOff>
      <xdr:row>35</xdr:row>
      <xdr:rowOff>676275</xdr:rowOff>
    </xdr:from>
    <xdr:to>
      <xdr:col>11</xdr:col>
      <xdr:colOff>2619375</xdr:colOff>
      <xdr:row>54</xdr:row>
      <xdr:rowOff>171450</xdr:rowOff>
    </xdr:to>
    <xdr:graphicFrame macro="">
      <xdr:nvGraphicFramePr>
        <xdr:cNvPr id="6" name="Gráfico 5">
          <a:extLst>
            <a:ext uri="{FF2B5EF4-FFF2-40B4-BE49-F238E27FC236}">
              <a16:creationId xmlns:a16="http://schemas.microsoft.com/office/drawing/2014/main" id="{FEDDA9FD-7670-49B3-AB29-C14CADEE0B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2676525</xdr:colOff>
      <xdr:row>34</xdr:row>
      <xdr:rowOff>400050</xdr:rowOff>
    </xdr:from>
    <xdr:to>
      <xdr:col>11</xdr:col>
      <xdr:colOff>247650</xdr:colOff>
      <xdr:row>35</xdr:row>
      <xdr:rowOff>609600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1231225" y="16687800"/>
          <a:ext cx="371475" cy="819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4</xdr:col>
      <xdr:colOff>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117474</xdr:colOff>
      <xdr:row>22</xdr:row>
      <xdr:rowOff>142875</xdr:rowOff>
    </xdr:from>
    <xdr:to>
      <xdr:col>7</xdr:col>
      <xdr:colOff>622300</xdr:colOff>
      <xdr:row>22</xdr:row>
      <xdr:rowOff>952500</xdr:rowOff>
    </xdr:to>
    <xdr:sp macro="" textlink="">
      <xdr:nvSpPr>
        <xdr:cNvPr id="2" name="Flecha: hacia abajo 1">
          <a:extLst>
            <a:ext uri="{FF2B5EF4-FFF2-40B4-BE49-F238E27FC236}">
              <a16:creationId xmlns:a16="http://schemas.microsoft.com/office/drawing/2014/main" id="{47B3A877-0131-4028-8B26-16184E365C41}"/>
            </a:ext>
          </a:extLst>
        </xdr:cNvPr>
        <xdr:cNvSpPr/>
      </xdr:nvSpPr>
      <xdr:spPr>
        <a:xfrm>
          <a:off x="15471774" y="10556875"/>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31</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opLeftCell="F13" zoomScaleNormal="100" zoomScaleSheetLayoutView="100" workbookViewId="0">
      <selection activeCell="M41" sqref="M41"/>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5.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297" t="s">
        <v>13</v>
      </c>
      <c r="C2" s="297"/>
      <c r="D2" s="297"/>
      <c r="E2" s="297"/>
      <c r="F2" s="297"/>
      <c r="G2" s="297"/>
      <c r="H2" s="297"/>
      <c r="I2" s="297"/>
      <c r="J2" s="297"/>
      <c r="K2" s="297"/>
      <c r="L2" s="297"/>
      <c r="M2" s="297"/>
      <c r="N2" s="297"/>
    </row>
    <row r="3" spans="2:18" ht="24" customHeight="1" x14ac:dyDescent="0.35">
      <c r="B3" s="298" t="s">
        <v>213</v>
      </c>
      <c r="C3" s="299"/>
      <c r="D3" s="299"/>
      <c r="E3" s="299"/>
      <c r="F3" s="299"/>
      <c r="G3" s="299"/>
      <c r="H3" s="299"/>
      <c r="I3" s="299"/>
      <c r="J3" s="299"/>
      <c r="K3" s="299"/>
      <c r="L3" s="299"/>
      <c r="M3" s="299"/>
      <c r="N3" s="299"/>
    </row>
    <row r="4" spans="2:18" ht="27" customHeight="1" x14ac:dyDescent="0.35">
      <c r="B4" s="299" t="s">
        <v>55</v>
      </c>
      <c r="C4" s="299"/>
      <c r="D4" s="299"/>
      <c r="E4" s="299"/>
      <c r="F4" s="299"/>
      <c r="G4" s="299"/>
      <c r="H4" s="299"/>
      <c r="I4" s="299"/>
      <c r="J4" s="299"/>
      <c r="K4" s="299"/>
      <c r="L4" s="299"/>
      <c r="M4" s="299"/>
      <c r="N4" s="299"/>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302" t="s">
        <v>0</v>
      </c>
      <c r="C7" s="303"/>
      <c r="D7" s="23"/>
      <c r="E7" s="302" t="s">
        <v>97</v>
      </c>
      <c r="F7" s="303"/>
      <c r="G7" s="304" t="s">
        <v>11</v>
      </c>
      <c r="H7" s="303"/>
      <c r="I7" s="24"/>
      <c r="J7" s="300" t="s">
        <v>12</v>
      </c>
      <c r="K7" s="301"/>
      <c r="L7" s="24"/>
      <c r="M7" s="300" t="s">
        <v>1</v>
      </c>
      <c r="N7" s="301"/>
    </row>
    <row r="8" spans="2:18" ht="29.25" customHeight="1" x14ac:dyDescent="0.25">
      <c r="B8" s="291" t="s">
        <v>63</v>
      </c>
      <c r="C8" s="289" t="s">
        <v>140</v>
      </c>
      <c r="D8" s="23"/>
      <c r="E8" s="288" t="s">
        <v>136</v>
      </c>
      <c r="F8" s="286">
        <f>'GESTIÓN DEL PRESUPUESTO'!C10</f>
        <v>1945530633</v>
      </c>
      <c r="G8" s="138" t="s">
        <v>46</v>
      </c>
      <c r="H8" s="212">
        <f>'EJECUCIÓN GRUPO Y FINALIDAD'!D10</f>
        <v>491147646.58999997</v>
      </c>
      <c r="I8" s="90"/>
      <c r="J8" s="125" t="s">
        <v>32</v>
      </c>
      <c r="K8" s="203">
        <f>+'PRESUPUESTO POR REGIÓN'!D12</f>
        <v>1389908604.98</v>
      </c>
      <c r="L8" s="24"/>
      <c r="M8" s="279" t="s">
        <v>54</v>
      </c>
      <c r="N8" s="305">
        <f>+'SERVICIOS PERSONALES TEC Y PROF'!D9</f>
        <v>538843026</v>
      </c>
      <c r="P8" s="3"/>
      <c r="Q8" s="7"/>
    </row>
    <row r="9" spans="2:18" ht="29.25" customHeight="1" x14ac:dyDescent="0.25">
      <c r="B9" s="272"/>
      <c r="C9" s="290"/>
      <c r="D9" s="23"/>
      <c r="E9" s="288"/>
      <c r="F9" s="286"/>
      <c r="G9" s="89" t="s">
        <v>57</v>
      </c>
      <c r="H9" s="212">
        <f>'EJECUCIÓN GRUPO Y FINALIDAD'!D11</f>
        <v>110988494.76000001</v>
      </c>
      <c r="I9" s="90"/>
      <c r="J9" s="126" t="s">
        <v>35</v>
      </c>
      <c r="K9" s="204">
        <f>+'PRESUPUESTO POR REGIÓN'!D13</f>
        <v>25939753.52</v>
      </c>
      <c r="L9" s="24"/>
      <c r="M9" s="279"/>
      <c r="N9" s="305"/>
      <c r="P9" s="3"/>
      <c r="Q9" s="7"/>
    </row>
    <row r="10" spans="2:18" ht="29.25" customHeight="1" x14ac:dyDescent="0.25">
      <c r="B10" s="272"/>
      <c r="C10" s="290"/>
      <c r="D10" s="23"/>
      <c r="E10" s="288"/>
      <c r="F10" s="286"/>
      <c r="G10" s="89" t="s">
        <v>47</v>
      </c>
      <c r="H10" s="212">
        <f>'EJECUCIÓN GRUPO Y FINALIDAD'!D12</f>
        <v>495773610.38999999</v>
      </c>
      <c r="I10" s="90"/>
      <c r="J10" s="127" t="s">
        <v>34</v>
      </c>
      <c r="K10" s="205">
        <f>+'PRESUPUESTO POR REGIÓN'!D14</f>
        <v>32302323.960000001</v>
      </c>
      <c r="L10" s="24"/>
      <c r="M10" s="279"/>
      <c r="N10" s="305"/>
      <c r="P10" s="3"/>
      <c r="Q10" s="7"/>
    </row>
    <row r="11" spans="2:18" ht="29.25" customHeight="1" x14ac:dyDescent="0.25">
      <c r="B11" s="272"/>
      <c r="C11" s="290"/>
      <c r="D11" s="23"/>
      <c r="E11" s="271"/>
      <c r="F11" s="287"/>
      <c r="G11" s="89" t="s">
        <v>48</v>
      </c>
      <c r="H11" s="212">
        <f>'EJECUCIÓN GRUPO Y FINALIDAD'!D13</f>
        <v>39581072.520000003</v>
      </c>
      <c r="I11" s="90"/>
      <c r="J11" s="128" t="s">
        <v>33</v>
      </c>
      <c r="K11" s="206">
        <f>+'PRESUPUESTO POR REGIÓN'!D15</f>
        <v>23820615.989999998</v>
      </c>
      <c r="L11" s="24"/>
      <c r="M11" s="279"/>
      <c r="N11" s="305"/>
    </row>
    <row r="12" spans="2:18" ht="29.25" customHeight="1" x14ac:dyDescent="0.25">
      <c r="B12" s="272" t="s">
        <v>21</v>
      </c>
      <c r="C12" s="274" t="s">
        <v>141</v>
      </c>
      <c r="D12" s="23"/>
      <c r="E12" s="270" t="s">
        <v>4</v>
      </c>
      <c r="F12" s="292">
        <f>'GESTIÓN DEL PRESUPUESTO'!D10</f>
        <v>1734778110.4200001</v>
      </c>
      <c r="G12" s="30" t="s">
        <v>49</v>
      </c>
      <c r="H12" s="212">
        <f>'EJECUCIÓN GRUPO Y FINALIDAD'!D14</f>
        <v>300203654.82999998</v>
      </c>
      <c r="I12" s="90"/>
      <c r="J12" s="129" t="s">
        <v>36</v>
      </c>
      <c r="K12" s="207">
        <f>+'PRESUPUESTO POR REGIÓN'!D16</f>
        <v>25614303.809999999</v>
      </c>
      <c r="L12" s="24"/>
      <c r="M12" s="279" t="s">
        <v>9</v>
      </c>
      <c r="N12" s="305">
        <f>+'SERVICIOS PERSONALES TEC Y PROF'!D10</f>
        <v>491147646.58999997</v>
      </c>
      <c r="Q12" s="307"/>
      <c r="R12" s="308"/>
    </row>
    <row r="13" spans="2:18" ht="29.25" customHeight="1" x14ac:dyDescent="0.25">
      <c r="B13" s="272"/>
      <c r="C13" s="274"/>
      <c r="D13" s="23"/>
      <c r="E13" s="288"/>
      <c r="F13" s="286"/>
      <c r="G13" s="30" t="s">
        <v>50</v>
      </c>
      <c r="H13" s="212">
        <f>'EJECUCIÓN GRUPO Y FINALIDAD'!D15</f>
        <v>143361688.5</v>
      </c>
      <c r="I13" s="90"/>
      <c r="J13" s="130" t="s">
        <v>37</v>
      </c>
      <c r="K13" s="208">
        <f>+'PRESUPUESTO POR REGIÓN'!D17</f>
        <v>74550720.769999996</v>
      </c>
      <c r="L13" s="24"/>
      <c r="M13" s="279"/>
      <c r="N13" s="305"/>
      <c r="Q13" s="307"/>
      <c r="R13" s="308"/>
    </row>
    <row r="14" spans="2:18" ht="29.25" customHeight="1" x14ac:dyDescent="0.25">
      <c r="B14" s="272"/>
      <c r="C14" s="274"/>
      <c r="D14" s="23"/>
      <c r="E14" s="288"/>
      <c r="F14" s="286"/>
      <c r="G14" s="89" t="s">
        <v>51</v>
      </c>
      <c r="H14" s="212">
        <f>'EJECUCIÓN GRUPO Y FINALIDAD'!D16</f>
        <v>17977061.329999998</v>
      </c>
      <c r="I14" s="90"/>
      <c r="J14" s="131" t="s">
        <v>38</v>
      </c>
      <c r="K14" s="209">
        <f>+'PRESUPUESTO POR REGIÓN'!D18</f>
        <v>45508893.960000001</v>
      </c>
      <c r="L14" s="24"/>
      <c r="M14" s="279"/>
      <c r="N14" s="305"/>
      <c r="Q14" s="307"/>
      <c r="R14" s="308"/>
    </row>
    <row r="15" spans="2:18" ht="29.25" thickBot="1" x14ac:dyDescent="0.3">
      <c r="B15" s="272"/>
      <c r="C15" s="274"/>
      <c r="D15" s="23"/>
      <c r="E15" s="271"/>
      <c r="F15" s="287"/>
      <c r="G15" s="31" t="s">
        <v>52</v>
      </c>
      <c r="H15" s="212">
        <f>'EJECUCIÓN GRUPO Y FINALIDAD'!D17</f>
        <v>135744881.5</v>
      </c>
      <c r="I15" s="90"/>
      <c r="J15" s="132" t="s">
        <v>39</v>
      </c>
      <c r="K15" s="210">
        <f>+'PRESUPUESTO POR REGIÓN'!D19</f>
        <v>53446693.43</v>
      </c>
      <c r="L15" s="24"/>
      <c r="M15" s="279"/>
      <c r="N15" s="305"/>
      <c r="Q15" s="307"/>
      <c r="R15" s="309"/>
    </row>
    <row r="16" spans="2:18" ht="23.25" customHeight="1" thickBot="1" x14ac:dyDescent="0.3">
      <c r="B16" s="272" t="s">
        <v>20</v>
      </c>
      <c r="C16" s="273" t="s">
        <v>142</v>
      </c>
      <c r="D16" s="23"/>
      <c r="E16" s="270" t="s">
        <v>7</v>
      </c>
      <c r="F16" s="268">
        <f>'GESTIÓN DEL PRESUPUESTO'!E10</f>
        <v>0.89170000000000005</v>
      </c>
      <c r="G16" s="46" t="s">
        <v>62</v>
      </c>
      <c r="H16" s="139">
        <f>'EJECUCIÓN GRUPO Y FINALIDAD'!D18</f>
        <v>1734778110.4199998</v>
      </c>
      <c r="I16" s="90"/>
      <c r="J16" s="133" t="s">
        <v>53</v>
      </c>
      <c r="K16" s="211">
        <f>+'PRESUPUESTO POR REGIÓN'!D20</f>
        <v>63686200</v>
      </c>
      <c r="L16" s="24"/>
      <c r="M16" s="279" t="s">
        <v>10</v>
      </c>
      <c r="N16" s="306">
        <f>+N12/N8</f>
        <v>0.91148557723005585</v>
      </c>
    </row>
    <row r="17" spans="2:17" ht="31.5" customHeight="1" thickBot="1" x14ac:dyDescent="0.3">
      <c r="B17" s="272"/>
      <c r="C17" s="273"/>
      <c r="D17" s="23"/>
      <c r="E17" s="271"/>
      <c r="F17" s="269"/>
      <c r="G17" s="258" t="s">
        <v>14</v>
      </c>
      <c r="H17" s="259"/>
      <c r="I17" s="90"/>
      <c r="J17" s="134" t="s">
        <v>65</v>
      </c>
      <c r="K17" s="135">
        <f>SUM(K8:K16)</f>
        <v>1734778110.4200001</v>
      </c>
      <c r="L17" s="24"/>
      <c r="M17" s="279"/>
      <c r="N17" s="306"/>
    </row>
    <row r="18" spans="2:17" ht="33" customHeight="1" x14ac:dyDescent="0.25">
      <c r="B18" s="272" t="s">
        <v>19</v>
      </c>
      <c r="C18" s="274" t="s">
        <v>143</v>
      </c>
      <c r="D18" s="23"/>
      <c r="E18" s="25"/>
      <c r="F18" s="26"/>
      <c r="G18" s="33" t="s">
        <v>27</v>
      </c>
      <c r="H18" s="213">
        <f>+'EJECUCIÓN GRUPO Y FINALIDAD'!L10</f>
        <v>38719152.18</v>
      </c>
      <c r="I18" s="90"/>
      <c r="J18" s="91"/>
      <c r="K18" s="92"/>
      <c r="L18" s="24"/>
      <c r="M18" s="32"/>
      <c r="N18" s="176"/>
    </row>
    <row r="19" spans="2:17" ht="27.75" customHeight="1" x14ac:dyDescent="0.25">
      <c r="B19" s="272"/>
      <c r="C19" s="274"/>
      <c r="D19" s="23"/>
      <c r="E19" s="28"/>
      <c r="F19" s="27"/>
      <c r="G19" s="89" t="s">
        <v>28</v>
      </c>
      <c r="H19" s="213">
        <f>+'EJECUCIÓN GRUPO Y FINALIDAD'!L11</f>
        <v>1372501110.2</v>
      </c>
      <c r="I19" s="90"/>
      <c r="J19" s="93"/>
      <c r="K19" s="94"/>
      <c r="L19" s="24"/>
      <c r="M19" s="89" t="s">
        <v>18</v>
      </c>
      <c r="N19" s="178">
        <f>+'SERVICIOS PERSONALES TEC Y PROF'!D13</f>
        <v>814</v>
      </c>
      <c r="O19" s="144"/>
      <c r="P19" s="144"/>
      <c r="Q19" s="144"/>
    </row>
    <row r="20" spans="2:17" ht="76.5" customHeight="1" thickBot="1" x14ac:dyDescent="0.3">
      <c r="B20" s="136" t="s">
        <v>22</v>
      </c>
      <c r="C20" s="137" t="s">
        <v>64</v>
      </c>
      <c r="D20" s="23"/>
      <c r="E20" s="28"/>
      <c r="F20" s="27"/>
      <c r="G20" s="33" t="s">
        <v>29</v>
      </c>
      <c r="H20" s="213">
        <f>+'EJECUCIÓN GRUPO Y FINALIDAD'!L12</f>
        <v>8751258.0099999998</v>
      </c>
      <c r="I20" s="90"/>
      <c r="J20" s="93"/>
      <c r="K20" s="94"/>
      <c r="L20" s="24"/>
      <c r="M20" s="89" t="s">
        <v>17</v>
      </c>
      <c r="N20" s="178" t="str">
        <f>+'SERVICIOS PERSONALES TEC Y PROF'!D14</f>
        <v xml:space="preserve">                                                                                                       0                                                                                                                      31                                                                                                                         417                                                                            </v>
      </c>
      <c r="P20" s="144"/>
    </row>
    <row r="21" spans="2:17" ht="35.25" customHeight="1" x14ac:dyDescent="0.25">
      <c r="B21" s="260"/>
      <c r="C21" s="262"/>
      <c r="D21" s="23"/>
      <c r="E21" s="264"/>
      <c r="F21" s="265"/>
      <c r="G21" s="33" t="s">
        <v>30</v>
      </c>
      <c r="H21" s="213">
        <f>+'EJECUCIÓN GRUPO Y FINALIDAD'!L13</f>
        <v>39755198.420000002</v>
      </c>
      <c r="I21" s="90"/>
      <c r="J21" s="93"/>
      <c r="K21" s="94"/>
      <c r="L21" s="24"/>
      <c r="M21" s="33" t="s">
        <v>16</v>
      </c>
      <c r="N21" s="178">
        <f>'SERVICIOS PERSONALES TEC Y PROF'!D15</f>
        <v>3232</v>
      </c>
    </row>
    <row r="22" spans="2:17" ht="33.75" customHeight="1" thickBot="1" x14ac:dyDescent="0.3">
      <c r="B22" s="261"/>
      <c r="C22" s="263"/>
      <c r="D22" s="23"/>
      <c r="E22" s="266"/>
      <c r="F22" s="267"/>
      <c r="G22" s="47" t="s">
        <v>31</v>
      </c>
      <c r="H22" s="214">
        <f>+'EJECUCIÓN GRUPO Y FINALIDAD'!L14</f>
        <v>275051391.61000001</v>
      </c>
      <c r="I22" s="90"/>
      <c r="J22" s="95"/>
      <c r="K22" s="96"/>
      <c r="L22" s="24"/>
      <c r="M22" s="34" t="s">
        <v>15</v>
      </c>
      <c r="N22" s="178">
        <v>74</v>
      </c>
    </row>
    <row r="23" spans="2:17" ht="23.25" customHeight="1" thickBot="1" x14ac:dyDescent="0.3">
      <c r="B23" s="23"/>
      <c r="C23" s="23"/>
      <c r="D23" s="23"/>
      <c r="E23" s="23"/>
      <c r="F23" s="23"/>
      <c r="G23" s="97" t="s">
        <v>62</v>
      </c>
      <c r="H23" s="98">
        <f>SUM(H18:H22)</f>
        <v>1734778110.4200001</v>
      </c>
      <c r="I23" s="90"/>
      <c r="J23" s="90"/>
      <c r="K23" s="99"/>
      <c r="L23" s="24"/>
      <c r="M23" s="97" t="s">
        <v>65</v>
      </c>
      <c r="N23" s="177">
        <v>4568</v>
      </c>
    </row>
    <row r="24" spans="2:17" ht="23.25" customHeight="1" x14ac:dyDescent="0.25">
      <c r="B24" s="23"/>
      <c r="C24" s="23"/>
      <c r="D24" s="23"/>
      <c r="E24" s="23"/>
      <c r="F24" s="23"/>
      <c r="G24" s="48"/>
      <c r="H24" s="122"/>
      <c r="I24" s="24"/>
      <c r="J24" s="24"/>
      <c r="K24" s="29"/>
      <c r="L24" s="24"/>
      <c r="M24" s="24"/>
      <c r="N24" s="24"/>
    </row>
    <row r="25" spans="2:17" ht="23.25" customHeight="1" thickBot="1" x14ac:dyDescent="0.3">
      <c r="B25" s="23"/>
      <c r="C25" s="23"/>
      <c r="D25" s="23"/>
      <c r="E25" s="23"/>
      <c r="F25" s="23"/>
      <c r="G25" s="115"/>
      <c r="H25" s="122"/>
      <c r="I25" s="24"/>
      <c r="J25" s="24"/>
      <c r="K25" s="29"/>
      <c r="L25" s="24"/>
      <c r="M25" s="24"/>
      <c r="N25" s="24"/>
    </row>
    <row r="26" spans="2:17" ht="35.25" customHeight="1" thickBot="1" x14ac:dyDescent="0.3">
      <c r="B26" s="281" t="s">
        <v>150</v>
      </c>
      <c r="C26" s="282"/>
      <c r="D26" s="275" t="s">
        <v>3</v>
      </c>
      <c r="E26" s="276"/>
      <c r="F26" s="123" t="s">
        <v>2</v>
      </c>
      <c r="G26" s="123" t="s">
        <v>145</v>
      </c>
      <c r="H26" s="124" t="s">
        <v>5</v>
      </c>
      <c r="I26" s="24"/>
      <c r="J26" s="310" t="s">
        <v>214</v>
      </c>
      <c r="K26" s="311"/>
      <c r="L26" s="311"/>
      <c r="M26" s="312"/>
      <c r="N26" s="313"/>
    </row>
    <row r="27" spans="2:17" ht="63.75" customHeight="1" x14ac:dyDescent="0.25">
      <c r="B27" s="283" t="s">
        <v>56</v>
      </c>
      <c r="C27" s="100" t="s">
        <v>23</v>
      </c>
      <c r="D27" s="295" t="s">
        <v>160</v>
      </c>
      <c r="E27" s="296"/>
      <c r="F27" s="217">
        <f>'PROGRAMAS PRESUPUESTARIOS '!D10</f>
        <v>221334385</v>
      </c>
      <c r="G27" s="215">
        <f>'PROGRAMAS PRESUPUESTARIOS '!E10</f>
        <v>189800151.41</v>
      </c>
      <c r="H27" s="216">
        <f t="shared" ref="H27:H33" si="0">+G27/F27</f>
        <v>0.85752673001982949</v>
      </c>
      <c r="I27" s="24"/>
      <c r="J27" s="317"/>
      <c r="K27" s="318"/>
      <c r="L27" s="318"/>
      <c r="M27" s="318"/>
      <c r="N27" s="319"/>
    </row>
    <row r="28" spans="2:17" ht="130.5" customHeight="1" x14ac:dyDescent="0.25">
      <c r="B28" s="284"/>
      <c r="C28" s="101" t="s">
        <v>24</v>
      </c>
      <c r="D28" s="277" t="s">
        <v>144</v>
      </c>
      <c r="E28" s="278"/>
      <c r="F28" s="217">
        <f>'PROGRAMAS PRESUPUESTARIOS '!D11</f>
        <v>684677280</v>
      </c>
      <c r="G28" s="217">
        <f>'PROGRAMAS PRESUPUESTARIOS '!E11</f>
        <v>633285022.46000004</v>
      </c>
      <c r="H28" s="218">
        <f t="shared" si="0"/>
        <v>0.92493944367483616</v>
      </c>
      <c r="I28" s="24"/>
      <c r="J28" s="314"/>
      <c r="K28" s="315"/>
      <c r="L28" s="315"/>
      <c r="M28" s="315"/>
      <c r="N28" s="316"/>
    </row>
    <row r="29" spans="2:17" ht="139.5" customHeight="1" x14ac:dyDescent="0.25">
      <c r="B29" s="284"/>
      <c r="C29" s="101" t="s">
        <v>25</v>
      </c>
      <c r="D29" s="277" t="s">
        <v>154</v>
      </c>
      <c r="E29" s="278"/>
      <c r="F29" s="217">
        <f>'PROGRAMAS PRESUPUESTARIOS '!D12</f>
        <v>82858375</v>
      </c>
      <c r="G29" s="217">
        <f>'PROGRAMAS PRESUPUESTARIOS '!E12</f>
        <v>75941585.260000005</v>
      </c>
      <c r="H29" s="218">
        <f t="shared" si="0"/>
        <v>0.91652274450229088</v>
      </c>
      <c r="I29" s="24"/>
      <c r="J29" s="250"/>
      <c r="K29" s="251"/>
      <c r="L29" s="251"/>
      <c r="M29" s="251"/>
      <c r="N29" s="252"/>
    </row>
    <row r="30" spans="2:17" ht="146.25" customHeight="1" x14ac:dyDescent="0.25">
      <c r="B30" s="284"/>
      <c r="C30" s="101" t="s">
        <v>26</v>
      </c>
      <c r="D30" s="277" t="s">
        <v>159</v>
      </c>
      <c r="E30" s="278"/>
      <c r="F30" s="217">
        <f>'PROGRAMAS PRESUPUESTARIOS '!D13</f>
        <v>517640144</v>
      </c>
      <c r="G30" s="217">
        <f>'PROGRAMAS PRESUPUESTARIOS '!E13</f>
        <v>403780406.55000001</v>
      </c>
      <c r="H30" s="218">
        <f t="shared" si="0"/>
        <v>0.78004075076140156</v>
      </c>
      <c r="I30" s="24"/>
      <c r="J30" s="250"/>
      <c r="K30" s="251"/>
      <c r="L30" s="251"/>
      <c r="M30" s="251"/>
      <c r="N30" s="252"/>
    </row>
    <row r="31" spans="2:17" ht="109.5" customHeight="1" x14ac:dyDescent="0.25">
      <c r="B31" s="284"/>
      <c r="C31" s="101" t="s">
        <v>43</v>
      </c>
      <c r="D31" s="279" t="s">
        <v>61</v>
      </c>
      <c r="E31" s="280"/>
      <c r="F31" s="217">
        <f>'PROGRAMAS PRESUPUESTARIOS '!D14</f>
        <v>9929029</v>
      </c>
      <c r="G31" s="217">
        <f>'PROGRAMAS PRESUPUESTARIOS '!E14</f>
        <v>8751258.0099999998</v>
      </c>
      <c r="H31" s="218">
        <f t="shared" si="0"/>
        <v>0.88138105045317117</v>
      </c>
      <c r="I31" s="24"/>
      <c r="J31" s="250"/>
      <c r="K31" s="251"/>
      <c r="L31" s="251"/>
      <c r="M31" s="251"/>
      <c r="N31" s="252"/>
    </row>
    <row r="32" spans="2:17" ht="119.25" customHeight="1" thickBot="1" x14ac:dyDescent="0.3">
      <c r="B32" s="285"/>
      <c r="C32" s="102" t="s">
        <v>44</v>
      </c>
      <c r="D32" s="293" t="s">
        <v>161</v>
      </c>
      <c r="E32" s="294"/>
      <c r="F32" s="219">
        <f>'PROGRAMAS PRESUPUESTARIOS '!D15</f>
        <v>429091420</v>
      </c>
      <c r="G32" s="219">
        <f>'PROGRAMAS PRESUPUESTARIOS '!E15</f>
        <v>423219686.73000002</v>
      </c>
      <c r="H32" s="220">
        <f t="shared" si="0"/>
        <v>0.9863158921471793</v>
      </c>
      <c r="I32" s="24"/>
      <c r="J32" s="253"/>
      <c r="K32" s="254"/>
      <c r="L32" s="254"/>
      <c r="M32" s="254"/>
      <c r="N32" s="255"/>
    </row>
    <row r="33" spans="2:10" s="4" customFormat="1" ht="18.75" thickBot="1" x14ac:dyDescent="0.3">
      <c r="B33" s="256" t="s">
        <v>41</v>
      </c>
      <c r="C33" s="257"/>
      <c r="D33" s="257"/>
      <c r="E33" s="257"/>
      <c r="F33" s="119">
        <f>SUM(F27:F32)</f>
        <v>1945530633</v>
      </c>
      <c r="G33" s="120">
        <f>SUM(G27:G32)</f>
        <v>1734778110.4200001</v>
      </c>
      <c r="H33" s="121">
        <f t="shared" si="0"/>
        <v>0.89167350078933461</v>
      </c>
      <c r="J33" s="8"/>
    </row>
    <row r="34" spans="2:10" x14ac:dyDescent="0.25">
      <c r="G34" s="21"/>
    </row>
    <row r="37" spans="2:10" x14ac:dyDescent="0.25">
      <c r="E37" s="49"/>
    </row>
    <row r="38" spans="2:10" x14ac:dyDescent="0.25">
      <c r="F38" s="49"/>
    </row>
    <row r="57" spans="5:5" x14ac:dyDescent="0.25">
      <c r="E57"/>
    </row>
  </sheetData>
  <mergeCells count="51">
    <mergeCell ref="Q12:Q15"/>
    <mergeCell ref="R12:R15"/>
    <mergeCell ref="J29:N29"/>
    <mergeCell ref="J30:N30"/>
    <mergeCell ref="J26:N26"/>
    <mergeCell ref="J28:N28"/>
    <mergeCell ref="J27:N27"/>
    <mergeCell ref="N8:N11"/>
    <mergeCell ref="M8:M11"/>
    <mergeCell ref="N12:N15"/>
    <mergeCell ref="M12:M15"/>
    <mergeCell ref="N16:N17"/>
    <mergeCell ref="M16:M17"/>
    <mergeCell ref="B2:N2"/>
    <mergeCell ref="B3:N3"/>
    <mergeCell ref="B4:N4"/>
    <mergeCell ref="J7:K7"/>
    <mergeCell ref="M7:N7"/>
    <mergeCell ref="E7:F7"/>
    <mergeCell ref="B7:C7"/>
    <mergeCell ref="G7:H7"/>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Z42"/>
  <sheetViews>
    <sheetView topLeftCell="A43" zoomScaleNormal="100" workbookViewId="0">
      <selection activeCell="I37" sqref="I37"/>
    </sheetView>
  </sheetViews>
  <sheetFormatPr baseColWidth="10" defaultRowHeight="15" x14ac:dyDescent="0.25"/>
  <cols>
    <col min="2" max="2" width="9.140625" customWidth="1"/>
    <col min="3" max="3" width="32.7109375" customWidth="1"/>
    <col min="4" max="4" width="29.28515625" customWidth="1"/>
    <col min="5" max="5" width="21.85546875" bestFit="1" customWidth="1"/>
    <col min="6" max="6" width="13.7109375" customWidth="1"/>
    <col min="17" max="17" width="34.7109375" bestFit="1" customWidth="1"/>
    <col min="18" max="18" width="40.7109375" bestFit="1" customWidth="1"/>
    <col min="19" max="19" width="34.7109375" bestFit="1" customWidth="1"/>
    <col min="20" max="20" width="11.28515625" bestFit="1" customWidth="1"/>
    <col min="26" max="26" width="24.28515625" customWidth="1"/>
  </cols>
  <sheetData>
    <row r="2" spans="2:26" ht="21" x14ac:dyDescent="0.35">
      <c r="B2" s="322" t="s">
        <v>92</v>
      </c>
      <c r="C2" s="322"/>
      <c r="D2" s="322"/>
      <c r="E2" s="322"/>
      <c r="F2" s="322"/>
      <c r="H2" s="320" t="s">
        <v>98</v>
      </c>
      <c r="I2" s="320"/>
      <c r="J2" s="320"/>
      <c r="K2" s="320"/>
      <c r="L2" s="320"/>
      <c r="M2" s="320"/>
      <c r="N2" s="320"/>
      <c r="O2" s="320"/>
      <c r="P2" s="148"/>
    </row>
    <row r="3" spans="2:26" ht="18.75" x14ac:dyDescent="0.3">
      <c r="B3" s="322" t="s">
        <v>197</v>
      </c>
      <c r="C3" s="322"/>
      <c r="D3" s="322"/>
      <c r="E3" s="322"/>
      <c r="F3" s="322"/>
    </row>
    <row r="4" spans="2:26" ht="18.75" x14ac:dyDescent="0.3">
      <c r="B4" s="323" t="s">
        <v>93</v>
      </c>
      <c r="C4" s="323"/>
      <c r="D4" s="323"/>
      <c r="E4" s="323"/>
      <c r="F4" s="323"/>
    </row>
    <row r="5" spans="2:26" ht="15.75" thickBot="1" x14ac:dyDescent="0.3"/>
    <row r="6" spans="2:26" ht="18.75" x14ac:dyDescent="0.3">
      <c r="B6" s="35"/>
      <c r="C6" s="36"/>
      <c r="D6" s="36"/>
      <c r="E6" s="36"/>
      <c r="F6" s="37"/>
      <c r="Q6" s="327" t="s">
        <v>196</v>
      </c>
      <c r="R6" s="327"/>
      <c r="S6" s="327"/>
      <c r="T6" s="327"/>
    </row>
    <row r="7" spans="2:26" ht="21.75" thickBot="1" x14ac:dyDescent="0.4">
      <c r="B7" s="38"/>
      <c r="C7" s="1"/>
      <c r="D7" s="1"/>
      <c r="E7" s="1"/>
      <c r="F7" s="39"/>
      <c r="Q7" s="332" t="s">
        <v>84</v>
      </c>
      <c r="R7" s="332"/>
      <c r="S7" s="332"/>
      <c r="T7" s="332"/>
    </row>
    <row r="8" spans="2:26" ht="19.5" thickBot="1" x14ac:dyDescent="0.35">
      <c r="B8" s="38"/>
      <c r="C8" s="324" t="s">
        <v>195</v>
      </c>
      <c r="D8" s="324"/>
      <c r="E8" s="324"/>
      <c r="F8" s="39"/>
      <c r="I8" s="325"/>
      <c r="J8" s="325"/>
      <c r="K8" s="325"/>
      <c r="L8" s="325"/>
      <c r="M8" s="325"/>
      <c r="N8" s="325"/>
      <c r="O8" s="325"/>
      <c r="P8" s="325"/>
      <c r="Q8" s="231" t="s">
        <v>147</v>
      </c>
      <c r="R8" s="231" t="s">
        <v>148</v>
      </c>
      <c r="S8" s="231" t="s">
        <v>162</v>
      </c>
      <c r="T8" s="231" t="s">
        <v>149</v>
      </c>
    </row>
    <row r="9" spans="2:26" ht="36.75" thickBot="1" x14ac:dyDescent="0.35">
      <c r="B9" s="38"/>
      <c r="C9" s="44" t="s">
        <v>60</v>
      </c>
      <c r="D9" s="44" t="s">
        <v>59</v>
      </c>
      <c r="E9" s="228" t="s">
        <v>58</v>
      </c>
      <c r="F9" s="39"/>
      <c r="I9" s="327"/>
      <c r="J9" s="327"/>
      <c r="K9" s="327"/>
      <c r="L9" s="327"/>
      <c r="M9" s="327"/>
      <c r="N9" s="327"/>
      <c r="O9" s="327"/>
      <c r="P9" s="327"/>
      <c r="Q9" s="232">
        <f>+C10/1000000</f>
        <v>1945.5306330000001</v>
      </c>
      <c r="R9" s="232">
        <f>+D10/1000000</f>
        <v>1734.7781104200001</v>
      </c>
      <c r="S9" s="233">
        <f>210752522.58/1000000</f>
        <v>210.75252258</v>
      </c>
      <c r="T9" s="234">
        <f>+(R9/Q9)*100</f>
        <v>89.167350078933453</v>
      </c>
      <c r="Z9" s="45"/>
    </row>
    <row r="10" spans="2:26" ht="27" customHeight="1" thickBot="1" x14ac:dyDescent="0.3">
      <c r="B10" s="38"/>
      <c r="C10" s="229">
        <v>1945530633</v>
      </c>
      <c r="D10" s="229">
        <v>1734778110.4200001</v>
      </c>
      <c r="E10" s="230">
        <v>0.89170000000000005</v>
      </c>
      <c r="F10" s="39"/>
    </row>
    <row r="11" spans="2:26" x14ac:dyDescent="0.25">
      <c r="B11" s="38"/>
      <c r="C11" s="40"/>
      <c r="D11" s="40"/>
      <c r="E11" s="40"/>
      <c r="F11" s="39"/>
    </row>
    <row r="12" spans="2:26" x14ac:dyDescent="0.25">
      <c r="B12" s="38"/>
      <c r="C12" s="40"/>
      <c r="D12" s="40"/>
      <c r="E12" s="40"/>
      <c r="F12" s="39"/>
    </row>
    <row r="13" spans="2:26" x14ac:dyDescent="0.25">
      <c r="B13" s="38"/>
      <c r="C13" s="40"/>
      <c r="D13" s="40"/>
      <c r="E13" s="40"/>
      <c r="F13" s="39"/>
    </row>
    <row r="14" spans="2:26" x14ac:dyDescent="0.25">
      <c r="B14" s="38"/>
      <c r="C14" s="40"/>
      <c r="D14" s="40"/>
      <c r="E14" s="40"/>
      <c r="F14" s="39"/>
    </row>
    <row r="15" spans="2:26" x14ac:dyDescent="0.25">
      <c r="B15" s="38"/>
      <c r="C15" s="40"/>
      <c r="D15" s="40"/>
      <c r="E15" s="40"/>
      <c r="F15" s="39"/>
    </row>
    <row r="16" spans="2:26" x14ac:dyDescent="0.25">
      <c r="B16" s="38"/>
      <c r="C16" s="40"/>
      <c r="D16" s="40"/>
      <c r="E16" s="40"/>
      <c r="F16" s="39"/>
    </row>
    <row r="17" spans="2:6" x14ac:dyDescent="0.25">
      <c r="B17" s="38"/>
      <c r="C17" s="40"/>
      <c r="D17" s="40"/>
      <c r="E17" s="40"/>
      <c r="F17" s="39"/>
    </row>
    <row r="18" spans="2:6" x14ac:dyDescent="0.25">
      <c r="B18" s="38"/>
      <c r="C18" s="40"/>
      <c r="D18" s="40"/>
      <c r="E18" s="40"/>
      <c r="F18" s="39"/>
    </row>
    <row r="19" spans="2:6" x14ac:dyDescent="0.25">
      <c r="B19" s="38"/>
      <c r="C19" s="40"/>
      <c r="D19" s="40"/>
      <c r="E19" s="40"/>
      <c r="F19" s="39"/>
    </row>
    <row r="20" spans="2:6" x14ac:dyDescent="0.25">
      <c r="B20" s="38"/>
      <c r="C20" s="40"/>
      <c r="D20" s="40"/>
      <c r="E20" s="40"/>
      <c r="F20" s="39"/>
    </row>
    <row r="21" spans="2:6" x14ac:dyDescent="0.25">
      <c r="B21" s="38"/>
      <c r="C21" s="40"/>
      <c r="D21" s="40"/>
      <c r="E21" s="40"/>
      <c r="F21" s="39"/>
    </row>
    <row r="22" spans="2:6" x14ac:dyDescent="0.25">
      <c r="B22" s="38"/>
      <c r="C22" s="40"/>
      <c r="D22" s="40"/>
      <c r="E22" s="40"/>
      <c r="F22" s="39"/>
    </row>
    <row r="23" spans="2:6" x14ac:dyDescent="0.25">
      <c r="B23" s="38"/>
      <c r="C23" s="40"/>
      <c r="D23" s="40"/>
      <c r="E23" s="40"/>
      <c r="F23" s="39"/>
    </row>
    <row r="24" spans="2:6" x14ac:dyDescent="0.25">
      <c r="B24" s="38"/>
      <c r="C24" s="40"/>
      <c r="D24" s="40"/>
      <c r="E24" s="40"/>
      <c r="F24" s="39"/>
    </row>
    <row r="25" spans="2:6" x14ac:dyDescent="0.25">
      <c r="B25" s="38"/>
      <c r="C25" s="40"/>
      <c r="D25" s="40"/>
      <c r="E25" s="40"/>
      <c r="F25" s="39"/>
    </row>
    <row r="26" spans="2:6" x14ac:dyDescent="0.25">
      <c r="B26" s="38"/>
      <c r="C26" s="40"/>
      <c r="D26" s="40"/>
      <c r="E26" s="40"/>
      <c r="F26" s="39"/>
    </row>
    <row r="27" spans="2:6" x14ac:dyDescent="0.25">
      <c r="B27" s="38"/>
      <c r="C27" s="40"/>
      <c r="D27" s="40"/>
      <c r="E27" s="40"/>
      <c r="F27" s="39"/>
    </row>
    <row r="28" spans="2:6" x14ac:dyDescent="0.25">
      <c r="B28" s="38"/>
      <c r="C28" s="40"/>
      <c r="D28" s="40"/>
      <c r="E28" s="40"/>
      <c r="F28" s="39"/>
    </row>
    <row r="29" spans="2:6" x14ac:dyDescent="0.25">
      <c r="B29" s="38"/>
      <c r="C29" s="40"/>
      <c r="D29" s="40"/>
      <c r="E29" s="40"/>
      <c r="F29" s="39"/>
    </row>
    <row r="30" spans="2:6" x14ac:dyDescent="0.25">
      <c r="B30" s="38"/>
      <c r="C30" s="40"/>
      <c r="D30" s="40"/>
      <c r="E30" s="40"/>
      <c r="F30" s="39"/>
    </row>
    <row r="31" spans="2:6" x14ac:dyDescent="0.25">
      <c r="B31" s="38"/>
      <c r="C31" s="40"/>
      <c r="D31" s="40"/>
      <c r="E31" s="40"/>
      <c r="F31" s="39"/>
    </row>
    <row r="32" spans="2:6" ht="15.75" thickBot="1" x14ac:dyDescent="0.3">
      <c r="B32" s="41"/>
      <c r="C32" s="42"/>
      <c r="D32" s="42"/>
      <c r="E32" s="42"/>
      <c r="F32" s="43"/>
    </row>
    <row r="33" spans="2:21" x14ac:dyDescent="0.25">
      <c r="B33" s="321" t="s">
        <v>163</v>
      </c>
      <c r="C33" s="321"/>
      <c r="D33" s="321"/>
      <c r="E33" s="321"/>
      <c r="F33" s="321"/>
    </row>
    <row r="34" spans="2:21" ht="24" thickBot="1" x14ac:dyDescent="0.4">
      <c r="B34" s="339" t="s">
        <v>99</v>
      </c>
      <c r="C34" s="339"/>
    </row>
    <row r="35" spans="2:21" ht="139.5" customHeight="1" thickBot="1" x14ac:dyDescent="0.3">
      <c r="B35" s="333" t="s">
        <v>158</v>
      </c>
      <c r="C35" s="334"/>
      <c r="D35" s="334"/>
      <c r="E35" s="334"/>
      <c r="F35" s="335"/>
      <c r="J35" s="58"/>
      <c r="K35" s="58"/>
      <c r="L35" s="58"/>
      <c r="M35" s="58"/>
      <c r="N35" s="58"/>
      <c r="O35" s="58"/>
      <c r="P35" s="58"/>
      <c r="Q35" s="326" t="s">
        <v>163</v>
      </c>
      <c r="R35" s="326"/>
      <c r="S35" s="326"/>
      <c r="T35" s="326"/>
      <c r="U35" s="326"/>
    </row>
    <row r="36" spans="2:21" ht="39" customHeight="1" thickBot="1" x14ac:dyDescent="0.35">
      <c r="B36" s="58"/>
      <c r="C36" s="58"/>
      <c r="D36" s="58"/>
      <c r="E36" s="58"/>
      <c r="F36" s="58"/>
      <c r="H36" s="328" t="s">
        <v>185</v>
      </c>
      <c r="I36" s="328"/>
      <c r="J36" s="328"/>
      <c r="K36" s="328"/>
      <c r="L36" s="328"/>
      <c r="M36" s="328"/>
      <c r="N36" s="328"/>
      <c r="O36" s="328"/>
      <c r="P36" s="58"/>
    </row>
    <row r="37" spans="2:21" ht="92.25" customHeight="1" thickBot="1" x14ac:dyDescent="0.3">
      <c r="B37" s="336" t="s">
        <v>172</v>
      </c>
      <c r="C37" s="337"/>
      <c r="D37" s="337"/>
      <c r="E37" s="337"/>
      <c r="F37" s="338"/>
    </row>
    <row r="38" spans="2:21" ht="18" x14ac:dyDescent="0.35">
      <c r="B38" s="57"/>
    </row>
    <row r="39" spans="2:21" ht="18.75" thickBot="1" x14ac:dyDescent="0.3">
      <c r="B39" s="56"/>
    </row>
    <row r="40" spans="2:21" ht="141.75" customHeight="1" thickBot="1" x14ac:dyDescent="0.3">
      <c r="B40" s="329" t="s">
        <v>184</v>
      </c>
      <c r="C40" s="330"/>
      <c r="D40" s="330"/>
      <c r="E40" s="330"/>
      <c r="F40" s="331"/>
    </row>
    <row r="42" spans="2:21" x14ac:dyDescent="0.25">
      <c r="B42" s="156"/>
    </row>
  </sheetData>
  <sheetProtection formatCells="0" formatColumns="0" formatRows="0" insertColumns="0" insertRows="0" insertHyperlinks="0" deleteColumns="0" deleteRows="0" selectLockedCells="1" sort="0" autoFilter="0" pivotTables="0"/>
  <mergeCells count="16">
    <mergeCell ref="Q35:U35"/>
    <mergeCell ref="Q6:T6"/>
    <mergeCell ref="I9:P9"/>
    <mergeCell ref="H36:O36"/>
    <mergeCell ref="B40:F40"/>
    <mergeCell ref="Q7:T7"/>
    <mergeCell ref="B35:F35"/>
    <mergeCell ref="B37:F37"/>
    <mergeCell ref="B34:C34"/>
    <mergeCell ref="H2:O2"/>
    <mergeCell ref="B33:F33"/>
    <mergeCell ref="B2:F2"/>
    <mergeCell ref="B3:F3"/>
    <mergeCell ref="B4:F4"/>
    <mergeCell ref="C8:E8"/>
    <mergeCell ref="I8:P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B3:Q92"/>
  <sheetViews>
    <sheetView topLeftCell="A19" zoomScale="75" zoomScaleNormal="75" workbookViewId="0">
      <selection activeCell="F30" sqref="F30"/>
    </sheetView>
  </sheetViews>
  <sheetFormatPr baseColWidth="10" defaultRowHeight="15" x14ac:dyDescent="0.25"/>
  <cols>
    <col min="3" max="3" width="30.85546875" customWidth="1"/>
    <col min="4" max="4" width="59"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7" max="17" width="20" customWidth="1"/>
  </cols>
  <sheetData>
    <row r="3" spans="3:12" ht="21" customHeight="1" x14ac:dyDescent="0.25">
      <c r="C3" s="340" t="s">
        <v>198</v>
      </c>
      <c r="D3" s="340"/>
      <c r="E3" s="340"/>
      <c r="F3" s="340"/>
      <c r="G3" s="340"/>
      <c r="H3" s="340"/>
      <c r="I3" s="340"/>
      <c r="J3" s="340"/>
      <c r="K3" s="340"/>
      <c r="L3" s="340"/>
    </row>
    <row r="4" spans="3:12" ht="42" customHeight="1" x14ac:dyDescent="0.25">
      <c r="C4" s="340"/>
      <c r="D4" s="340"/>
      <c r="E4" s="340"/>
      <c r="F4" s="340"/>
      <c r="G4" s="340"/>
      <c r="H4" s="340"/>
      <c r="I4" s="340"/>
      <c r="J4" s="340"/>
      <c r="K4" s="340"/>
      <c r="L4" s="340"/>
    </row>
    <row r="8" spans="3:12" ht="19.5" thickBot="1" x14ac:dyDescent="0.35">
      <c r="C8" s="359"/>
      <c r="D8" s="359"/>
    </row>
    <row r="9" spans="3:12" ht="73.5" customHeight="1" thickBot="1" x14ac:dyDescent="0.3">
      <c r="C9" s="363" t="s">
        <v>199</v>
      </c>
      <c r="D9" s="364"/>
      <c r="K9" s="365" t="s">
        <v>202</v>
      </c>
      <c r="L9" s="366"/>
    </row>
    <row r="10" spans="3:12" ht="43.5" customHeight="1" thickBot="1" x14ac:dyDescent="0.4">
      <c r="C10" s="235" t="s">
        <v>46</v>
      </c>
      <c r="D10" s="237">
        <v>491147646.58999997</v>
      </c>
      <c r="I10" s="149"/>
      <c r="K10" s="63" t="s">
        <v>27</v>
      </c>
      <c r="L10" s="441">
        <v>38719152.18</v>
      </c>
    </row>
    <row r="11" spans="3:12" ht="36.75" thickBot="1" x14ac:dyDescent="0.4">
      <c r="C11" s="235" t="s">
        <v>100</v>
      </c>
      <c r="D11" s="237">
        <v>110988494.76000001</v>
      </c>
      <c r="I11" s="149"/>
      <c r="K11" s="64" t="s">
        <v>28</v>
      </c>
      <c r="L11" s="441">
        <v>1372501110.2</v>
      </c>
    </row>
    <row r="12" spans="3:12" ht="36.75" thickBot="1" x14ac:dyDescent="0.4">
      <c r="C12" s="235" t="s">
        <v>47</v>
      </c>
      <c r="D12" s="237">
        <v>495773610.38999999</v>
      </c>
      <c r="I12" s="149"/>
      <c r="K12" s="63" t="s">
        <v>29</v>
      </c>
      <c r="L12" s="441">
        <v>8751258.0099999998</v>
      </c>
    </row>
    <row r="13" spans="3:12" ht="54.75" thickBot="1" x14ac:dyDescent="0.4">
      <c r="C13" s="235" t="s">
        <v>48</v>
      </c>
      <c r="D13" s="237">
        <v>39581072.520000003</v>
      </c>
      <c r="I13" s="149"/>
      <c r="K13" s="63" t="s">
        <v>30</v>
      </c>
      <c r="L13" s="441">
        <v>39755198.420000002</v>
      </c>
    </row>
    <row r="14" spans="3:12" ht="54.75" thickBot="1" x14ac:dyDescent="0.4">
      <c r="C14" s="235" t="s">
        <v>49</v>
      </c>
      <c r="D14" s="237">
        <v>300203654.82999998</v>
      </c>
      <c r="I14" s="149"/>
      <c r="K14" s="63" t="s">
        <v>31</v>
      </c>
      <c r="L14" s="441">
        <v>275051391.61000001</v>
      </c>
    </row>
    <row r="15" spans="3:12" ht="54.75" thickBot="1" x14ac:dyDescent="0.35">
      <c r="C15" s="235" t="s">
        <v>50</v>
      </c>
      <c r="D15" s="237">
        <v>143361688.5</v>
      </c>
      <c r="I15" s="149"/>
      <c r="K15" s="65" t="s">
        <v>41</v>
      </c>
      <c r="L15" s="221">
        <f>SUM(L10:L14)</f>
        <v>1734778110.4200001</v>
      </c>
    </row>
    <row r="16" spans="3:12" ht="36" x14ac:dyDescent="0.3">
      <c r="C16" s="235" t="s">
        <v>51</v>
      </c>
      <c r="D16" s="237">
        <v>17977061.329999998</v>
      </c>
      <c r="I16" s="149"/>
      <c r="K16" s="321" t="s">
        <v>163</v>
      </c>
      <c r="L16" s="321"/>
    </row>
    <row r="17" spans="3:12" ht="36" x14ac:dyDescent="0.3">
      <c r="C17" s="235" t="s">
        <v>52</v>
      </c>
      <c r="D17" s="237">
        <v>135744881.5</v>
      </c>
      <c r="I17" s="149"/>
    </row>
    <row r="18" spans="3:12" ht="21" x14ac:dyDescent="0.35">
      <c r="C18" s="236" t="s">
        <v>41</v>
      </c>
      <c r="D18" s="440">
        <f>SUM(D10:D17)</f>
        <v>1734778110.4199998</v>
      </c>
    </row>
    <row r="19" spans="3:12" ht="15.75" x14ac:dyDescent="0.25">
      <c r="C19" s="360" t="s">
        <v>163</v>
      </c>
      <c r="D19" s="360"/>
      <c r="E19" s="150"/>
      <c r="F19" s="150"/>
      <c r="I19" s="71"/>
      <c r="J19" s="72"/>
      <c r="K19" s="72"/>
    </row>
    <row r="20" spans="3:12" ht="34.5" customHeight="1" x14ac:dyDescent="0.25"/>
    <row r="21" spans="3:12" ht="57" customHeight="1" thickBot="1" x14ac:dyDescent="0.35">
      <c r="C21" s="354" t="s">
        <v>55</v>
      </c>
      <c r="D21" s="354"/>
      <c r="K21" s="367" t="s">
        <v>200</v>
      </c>
      <c r="L21" s="368"/>
    </row>
    <row r="22" spans="3:12" ht="45.75" customHeight="1" thickBot="1" x14ac:dyDescent="0.35">
      <c r="C22" s="355" t="s">
        <v>201</v>
      </c>
      <c r="D22" s="355"/>
      <c r="G22" s="45"/>
      <c r="K22" s="63" t="s">
        <v>27</v>
      </c>
      <c r="L22" s="222">
        <f>+L10/1000000</f>
        <v>38.719152180000002</v>
      </c>
    </row>
    <row r="23" spans="3:12" ht="21" thickBot="1" x14ac:dyDescent="0.35">
      <c r="C23" s="327" t="s">
        <v>164</v>
      </c>
      <c r="D23" s="327"/>
      <c r="G23" s="45"/>
      <c r="K23" s="64" t="s">
        <v>28</v>
      </c>
      <c r="L23" s="222">
        <f t="shared" ref="L23:L26" si="0">+L11/1000000</f>
        <v>1372.5011102000001</v>
      </c>
    </row>
    <row r="24" spans="3:12" ht="21" thickBot="1" x14ac:dyDescent="0.35">
      <c r="C24" s="358" t="s">
        <v>66</v>
      </c>
      <c r="D24" s="358"/>
      <c r="K24" s="63" t="s">
        <v>29</v>
      </c>
      <c r="L24" s="222">
        <f t="shared" si="0"/>
        <v>8.751258009999999</v>
      </c>
    </row>
    <row r="25" spans="3:12" ht="41.25" customHeight="1" thickBot="1" x14ac:dyDescent="0.3">
      <c r="C25" s="356" t="s">
        <v>11</v>
      </c>
      <c r="D25" s="357"/>
      <c r="K25" s="63" t="s">
        <v>30</v>
      </c>
      <c r="L25" s="222">
        <f t="shared" si="0"/>
        <v>39.755198419999999</v>
      </c>
    </row>
    <row r="26" spans="3:12" ht="36.75" thickBot="1" x14ac:dyDescent="0.4">
      <c r="C26" s="52" t="s">
        <v>46</v>
      </c>
      <c r="D26" s="224">
        <f>+D10/1000000</f>
        <v>491.14764658999997</v>
      </c>
      <c r="K26" s="63" t="s">
        <v>31</v>
      </c>
      <c r="L26" s="222">
        <f t="shared" si="0"/>
        <v>275.05139161</v>
      </c>
    </row>
    <row r="27" spans="3:12" ht="36.75" thickBot="1" x14ac:dyDescent="0.4">
      <c r="C27" s="52" t="s">
        <v>100</v>
      </c>
      <c r="D27" s="224">
        <f t="shared" ref="D27:D33" si="1">+D11/1000000</f>
        <v>110.98849476000001</v>
      </c>
      <c r="K27" s="65" t="s">
        <v>41</v>
      </c>
      <c r="L27" s="223">
        <f>SUM(L22:L26)</f>
        <v>1734.7781104199998</v>
      </c>
    </row>
    <row r="28" spans="3:12" ht="36" x14ac:dyDescent="0.35">
      <c r="C28" s="52" t="s">
        <v>47</v>
      </c>
      <c r="D28" s="224">
        <f t="shared" si="1"/>
        <v>495.77361038999999</v>
      </c>
      <c r="K28" s="360" t="s">
        <v>163</v>
      </c>
      <c r="L28" s="360"/>
    </row>
    <row r="29" spans="3:12" ht="54" x14ac:dyDescent="0.35">
      <c r="C29" s="52" t="s">
        <v>48</v>
      </c>
      <c r="D29" s="224">
        <f t="shared" si="1"/>
        <v>39.581072520000006</v>
      </c>
    </row>
    <row r="30" spans="3:12" ht="54" x14ac:dyDescent="0.35">
      <c r="C30" s="52" t="s">
        <v>49</v>
      </c>
      <c r="D30" s="224">
        <f t="shared" si="1"/>
        <v>300.20365483</v>
      </c>
    </row>
    <row r="31" spans="3:12" ht="54" x14ac:dyDescent="0.35">
      <c r="C31" s="52" t="s">
        <v>50</v>
      </c>
      <c r="D31" s="224">
        <f t="shared" si="1"/>
        <v>143.36168850000001</v>
      </c>
    </row>
    <row r="32" spans="3:12" ht="36" x14ac:dyDescent="0.35">
      <c r="C32" s="52" t="s">
        <v>51</v>
      </c>
      <c r="D32" s="224">
        <f t="shared" si="1"/>
        <v>17.977061329999998</v>
      </c>
    </row>
    <row r="33" spans="3:4" ht="36" x14ac:dyDescent="0.35">
      <c r="C33" s="52" t="s">
        <v>52</v>
      </c>
      <c r="D33" s="224">
        <f t="shared" si="1"/>
        <v>135.74488149999999</v>
      </c>
    </row>
    <row r="34" spans="3:4" ht="21" x14ac:dyDescent="0.35">
      <c r="C34" s="103" t="s">
        <v>41</v>
      </c>
      <c r="D34" s="225">
        <f>SUM(D26:D33)</f>
        <v>1734.7781104199998</v>
      </c>
    </row>
    <row r="55" spans="10:11" x14ac:dyDescent="0.25">
      <c r="J55" s="360" t="s">
        <v>163</v>
      </c>
      <c r="K55" s="360"/>
    </row>
    <row r="65" spans="2:14" ht="21" customHeight="1" x14ac:dyDescent="0.25">
      <c r="C65" s="369" t="s">
        <v>177</v>
      </c>
      <c r="D65" s="369"/>
    </row>
    <row r="69" spans="2:14" ht="18.75" thickBot="1" x14ac:dyDescent="0.3">
      <c r="B69" s="59" t="s">
        <v>99</v>
      </c>
    </row>
    <row r="70" spans="2:14" ht="15" customHeight="1" x14ac:dyDescent="0.3">
      <c r="B70" s="344" t="s">
        <v>189</v>
      </c>
      <c r="C70" s="345"/>
      <c r="D70" s="345"/>
      <c r="E70" s="345"/>
      <c r="F70" s="345"/>
      <c r="G70" s="346"/>
      <c r="H70" s="51"/>
      <c r="J70" s="347" t="s">
        <v>188</v>
      </c>
      <c r="K70" s="348"/>
      <c r="L70" s="348"/>
      <c r="M70" s="348"/>
      <c r="N70" s="104"/>
    </row>
    <row r="71" spans="2:14" ht="15" customHeight="1" x14ac:dyDescent="0.25">
      <c r="B71" s="347"/>
      <c r="C71" s="348"/>
      <c r="D71" s="348"/>
      <c r="E71" s="348"/>
      <c r="F71" s="348"/>
      <c r="G71" s="349"/>
      <c r="J71" s="347"/>
      <c r="K71" s="348"/>
      <c r="L71" s="348"/>
      <c r="M71" s="348"/>
      <c r="N71" s="104"/>
    </row>
    <row r="72" spans="2:14" ht="15" customHeight="1" x14ac:dyDescent="0.25">
      <c r="B72" s="347"/>
      <c r="C72" s="348"/>
      <c r="D72" s="348"/>
      <c r="E72" s="348"/>
      <c r="F72" s="348"/>
      <c r="G72" s="349"/>
      <c r="J72" s="347"/>
      <c r="K72" s="348"/>
      <c r="L72" s="348"/>
      <c r="M72" s="348"/>
      <c r="N72" s="104"/>
    </row>
    <row r="73" spans="2:14" ht="15" customHeight="1" x14ac:dyDescent="0.25">
      <c r="B73" s="347"/>
      <c r="C73" s="348"/>
      <c r="D73" s="348"/>
      <c r="E73" s="348"/>
      <c r="F73" s="348"/>
      <c r="G73" s="349"/>
      <c r="J73" s="347"/>
      <c r="K73" s="348"/>
      <c r="L73" s="348"/>
      <c r="M73" s="348"/>
      <c r="N73" s="104"/>
    </row>
    <row r="74" spans="2:14" ht="81" customHeight="1" thickBot="1" x14ac:dyDescent="0.3">
      <c r="B74" s="350"/>
      <c r="C74" s="351"/>
      <c r="D74" s="351"/>
      <c r="E74" s="351"/>
      <c r="F74" s="351"/>
      <c r="G74" s="352"/>
      <c r="J74" s="347"/>
      <c r="K74" s="348"/>
      <c r="L74" s="348"/>
      <c r="M74" s="348"/>
      <c r="N74" s="104"/>
    </row>
    <row r="75" spans="2:14" ht="15.75" x14ac:dyDescent="0.25">
      <c r="B75" s="50"/>
      <c r="C75" s="50"/>
      <c r="D75" s="50"/>
      <c r="E75" s="50"/>
      <c r="F75" s="50"/>
      <c r="G75" s="50"/>
    </row>
    <row r="76" spans="2:14" ht="15.75" x14ac:dyDescent="0.25">
      <c r="B76" s="50"/>
      <c r="C76" s="50"/>
      <c r="D76" s="50"/>
      <c r="E76" s="50"/>
      <c r="F76" s="50"/>
      <c r="G76" s="50"/>
    </row>
    <row r="77" spans="2:14" ht="15.75" x14ac:dyDescent="0.25">
      <c r="B77" s="50"/>
      <c r="C77" s="50"/>
      <c r="D77" s="50"/>
      <c r="E77" s="50"/>
      <c r="F77" s="50"/>
      <c r="G77" s="50"/>
    </row>
    <row r="78" spans="2:14" ht="15.75" x14ac:dyDescent="0.25">
      <c r="B78" s="50"/>
      <c r="C78" s="50"/>
      <c r="D78" s="50"/>
      <c r="E78" s="50"/>
      <c r="F78" s="50"/>
      <c r="G78" s="50"/>
    </row>
    <row r="79" spans="2:14" ht="23.25" x14ac:dyDescent="0.35">
      <c r="B79" s="353" t="s">
        <v>101</v>
      </c>
      <c r="C79" s="353"/>
      <c r="D79" s="353"/>
      <c r="E79" s="353"/>
      <c r="F79" s="353"/>
      <c r="G79" s="353"/>
      <c r="J79" s="361" t="s">
        <v>155</v>
      </c>
      <c r="K79" s="361"/>
      <c r="L79" s="361"/>
      <c r="M79" s="361"/>
    </row>
    <row r="80" spans="2:14" ht="54.75" customHeight="1" thickBot="1" x14ac:dyDescent="0.35">
      <c r="B80" s="50"/>
      <c r="C80" s="50"/>
      <c r="D80" s="50"/>
      <c r="E80" s="50"/>
      <c r="F80" s="50"/>
      <c r="G80" s="50"/>
      <c r="J80" s="105" t="s">
        <v>114</v>
      </c>
      <c r="K80" s="105" t="s">
        <v>156</v>
      </c>
      <c r="L80" s="362" t="s">
        <v>127</v>
      </c>
      <c r="M80" s="362"/>
      <c r="N80" s="111"/>
    </row>
    <row r="81" spans="2:17" ht="44.25" customHeight="1" thickBot="1" x14ac:dyDescent="0.3">
      <c r="B81" s="341" t="s">
        <v>169</v>
      </c>
      <c r="C81" s="342"/>
      <c r="D81" s="342"/>
      <c r="E81" s="342"/>
      <c r="F81" s="342"/>
      <c r="G81" s="343"/>
      <c r="J81" s="106" t="s">
        <v>117</v>
      </c>
      <c r="K81" s="110" t="s">
        <v>118</v>
      </c>
      <c r="L81" s="376" t="s">
        <v>126</v>
      </c>
      <c r="M81" s="376"/>
    </row>
    <row r="82" spans="2:17" ht="234.75" thickBot="1" x14ac:dyDescent="0.3">
      <c r="B82" s="341" t="s">
        <v>173</v>
      </c>
      <c r="C82" s="342"/>
      <c r="D82" s="342"/>
      <c r="E82" s="342"/>
      <c r="F82" s="342"/>
      <c r="G82" s="343"/>
      <c r="J82" s="107" t="s">
        <v>119</v>
      </c>
      <c r="K82" s="108" t="s">
        <v>191</v>
      </c>
      <c r="L82" s="377" t="s">
        <v>175</v>
      </c>
      <c r="M82" s="377"/>
    </row>
    <row r="83" spans="2:17" ht="54.75" thickBot="1" x14ac:dyDescent="0.3">
      <c r="B83" s="341" t="s">
        <v>216</v>
      </c>
      <c r="C83" s="342"/>
      <c r="D83" s="342"/>
      <c r="E83" s="342"/>
      <c r="F83" s="342"/>
      <c r="G83" s="343"/>
      <c r="J83" s="106" t="s">
        <v>115</v>
      </c>
      <c r="K83" s="109" t="s">
        <v>116</v>
      </c>
      <c r="L83" s="376" t="s">
        <v>125</v>
      </c>
      <c r="M83" s="376"/>
      <c r="Q83" s="73" t="s">
        <v>103</v>
      </c>
    </row>
    <row r="84" spans="2:17" ht="201.75" customHeight="1" thickBot="1" x14ac:dyDescent="0.3">
      <c r="B84" s="341" t="s">
        <v>180</v>
      </c>
      <c r="C84" s="342"/>
      <c r="D84" s="342"/>
      <c r="E84" s="342"/>
      <c r="F84" s="342"/>
      <c r="G84" s="343"/>
      <c r="J84" s="107" t="s">
        <v>121</v>
      </c>
      <c r="K84" s="108" t="s">
        <v>120</v>
      </c>
      <c r="L84" s="377" t="s">
        <v>176</v>
      </c>
      <c r="M84" s="377"/>
    </row>
    <row r="85" spans="2:17" ht="165" customHeight="1" thickBot="1" x14ac:dyDescent="0.3">
      <c r="B85" s="341" t="s">
        <v>186</v>
      </c>
      <c r="C85" s="342"/>
      <c r="D85" s="342"/>
      <c r="E85" s="342"/>
      <c r="F85" s="342"/>
      <c r="G85" s="343"/>
      <c r="J85" s="106" t="s">
        <v>122</v>
      </c>
      <c r="K85" s="109" t="s">
        <v>123</v>
      </c>
      <c r="L85" s="376" t="s">
        <v>124</v>
      </c>
      <c r="M85" s="376"/>
    </row>
    <row r="86" spans="2:17" ht="115.5" customHeight="1" thickBot="1" x14ac:dyDescent="0.3">
      <c r="B86" s="341" t="s">
        <v>170</v>
      </c>
      <c r="C86" s="342"/>
      <c r="D86" s="342"/>
      <c r="E86" s="342"/>
      <c r="F86" s="342"/>
      <c r="G86" s="343"/>
      <c r="J86" s="370" t="s">
        <v>129</v>
      </c>
      <c r="K86" s="371"/>
      <c r="L86" s="371"/>
      <c r="M86" s="372"/>
      <c r="N86" s="112"/>
      <c r="O86" s="113"/>
    </row>
    <row r="87" spans="2:17" ht="72.75" customHeight="1" thickBot="1" x14ac:dyDescent="0.45">
      <c r="B87" s="341" t="s">
        <v>174</v>
      </c>
      <c r="C87" s="342"/>
      <c r="D87" s="342"/>
      <c r="E87" s="342"/>
      <c r="F87" s="342"/>
      <c r="G87" s="343"/>
      <c r="J87" s="373" t="s">
        <v>128</v>
      </c>
      <c r="K87" s="374"/>
      <c r="L87" s="374"/>
      <c r="M87" s="375"/>
      <c r="N87" s="114"/>
      <c r="O87" s="114"/>
    </row>
    <row r="88" spans="2:17" ht="46.5" customHeight="1" thickBot="1" x14ac:dyDescent="0.45">
      <c r="B88" s="341" t="s">
        <v>187</v>
      </c>
      <c r="C88" s="342"/>
      <c r="D88" s="342"/>
      <c r="E88" s="342"/>
      <c r="F88" s="342"/>
      <c r="G88" s="343"/>
      <c r="J88" s="373" t="s">
        <v>157</v>
      </c>
      <c r="K88" s="374"/>
      <c r="L88" s="374"/>
      <c r="M88" s="375"/>
      <c r="N88" s="114"/>
      <c r="O88" s="114"/>
    </row>
    <row r="89" spans="2:17" ht="35.25" customHeight="1" x14ac:dyDescent="0.25"/>
    <row r="92" spans="2:17" x14ac:dyDescent="0.25">
      <c r="J92" t="s">
        <v>103</v>
      </c>
    </row>
  </sheetData>
  <mergeCells count="36">
    <mergeCell ref="J86:M86"/>
    <mergeCell ref="J87:M87"/>
    <mergeCell ref="J88:M88"/>
    <mergeCell ref="L81:M81"/>
    <mergeCell ref="L82:M82"/>
    <mergeCell ref="L83:M83"/>
    <mergeCell ref="L84:M84"/>
    <mergeCell ref="L85:M85"/>
    <mergeCell ref="J79:M79"/>
    <mergeCell ref="L80:M80"/>
    <mergeCell ref="C9:D9"/>
    <mergeCell ref="K9:L9"/>
    <mergeCell ref="K21:L21"/>
    <mergeCell ref="C65:D65"/>
    <mergeCell ref="C8:D8"/>
    <mergeCell ref="C19:D19"/>
    <mergeCell ref="K16:L16"/>
    <mergeCell ref="K28:L28"/>
    <mergeCell ref="J55:K55"/>
    <mergeCell ref="C23:D23"/>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C64"/>
  <sheetViews>
    <sheetView topLeftCell="J16" zoomScaleNormal="100" workbookViewId="0">
      <selection activeCell="E54" sqref="E54:F54"/>
    </sheetView>
  </sheetViews>
  <sheetFormatPr baseColWidth="10" defaultRowHeight="15" x14ac:dyDescent="0.25"/>
  <cols>
    <col min="2" max="2" width="7.5703125" bestFit="1" customWidth="1"/>
    <col min="3" max="3" width="38" customWidth="1"/>
    <col min="4" max="4" width="29.5703125" customWidth="1"/>
    <col min="5" max="5" width="24" customWidth="1"/>
  </cols>
  <sheetData>
    <row r="4" spans="2:29" ht="21" x14ac:dyDescent="0.35">
      <c r="B4" s="322" t="s">
        <v>92</v>
      </c>
      <c r="C4" s="322"/>
      <c r="D4" s="322"/>
      <c r="E4" s="322"/>
      <c r="F4" s="322"/>
      <c r="G4" s="322"/>
      <c r="H4" s="322"/>
      <c r="I4" s="322"/>
      <c r="J4" s="322"/>
      <c r="K4" s="322"/>
      <c r="L4" s="322"/>
      <c r="M4" s="322"/>
      <c r="N4" s="322"/>
      <c r="S4" s="320" t="s">
        <v>146</v>
      </c>
      <c r="T4" s="320"/>
      <c r="U4" s="320"/>
      <c r="V4" s="320"/>
      <c r="W4" s="320"/>
      <c r="X4" s="320"/>
      <c r="Y4" s="320"/>
      <c r="Z4" s="320"/>
      <c r="AA4" s="320"/>
      <c r="AB4" s="320"/>
      <c r="AC4" s="320"/>
    </row>
    <row r="5" spans="2:29" ht="21" x14ac:dyDescent="0.35">
      <c r="B5" s="322" t="s">
        <v>94</v>
      </c>
      <c r="C5" s="322"/>
      <c r="D5" s="322"/>
      <c r="E5" s="322"/>
      <c r="F5" s="322"/>
      <c r="G5" s="322"/>
      <c r="H5" s="322"/>
      <c r="I5" s="322"/>
      <c r="J5" s="322"/>
      <c r="K5" s="322"/>
      <c r="L5" s="322"/>
      <c r="M5" s="322"/>
      <c r="N5" s="322"/>
      <c r="S5" s="85"/>
      <c r="T5" s="320" t="s">
        <v>137</v>
      </c>
      <c r="U5" s="320"/>
      <c r="V5" s="320"/>
      <c r="W5" s="320"/>
      <c r="X5" s="320"/>
      <c r="Y5" s="320"/>
      <c r="Z5" s="320"/>
      <c r="AA5" s="320"/>
      <c r="AB5" s="320"/>
      <c r="AC5" s="320"/>
    </row>
    <row r="6" spans="2:29" ht="18.75" x14ac:dyDescent="0.3">
      <c r="B6" s="322" t="s">
        <v>203</v>
      </c>
      <c r="C6" s="322"/>
      <c r="D6" s="322"/>
      <c r="E6" s="322"/>
      <c r="F6" s="322"/>
      <c r="G6" s="322"/>
      <c r="H6" s="322"/>
      <c r="I6" s="322"/>
      <c r="J6" s="322"/>
      <c r="K6" s="322"/>
      <c r="L6" s="322"/>
      <c r="M6" s="322"/>
      <c r="N6" s="322"/>
      <c r="O6" s="54"/>
    </row>
    <row r="7" spans="2:29" ht="19.5" thickBot="1" x14ac:dyDescent="0.35">
      <c r="B7" s="379" t="s">
        <v>93</v>
      </c>
      <c r="C7" s="379"/>
      <c r="D7" s="379"/>
      <c r="E7" s="379"/>
      <c r="F7" s="379"/>
      <c r="G7" s="379"/>
      <c r="H7" s="379"/>
      <c r="I7" s="379"/>
      <c r="J7" s="379"/>
      <c r="K7" s="379"/>
      <c r="L7" s="379"/>
      <c r="M7" s="379"/>
      <c r="N7" s="379"/>
    </row>
    <row r="8" spans="2:29" x14ac:dyDescent="0.25">
      <c r="B8" s="11"/>
      <c r="C8" s="12"/>
      <c r="D8" s="12"/>
      <c r="E8" s="12"/>
      <c r="F8" s="12"/>
      <c r="G8" s="12"/>
      <c r="H8" s="12"/>
      <c r="I8" s="12"/>
      <c r="J8" s="12"/>
      <c r="K8" s="12"/>
      <c r="L8" s="12"/>
      <c r="M8" s="12"/>
      <c r="N8" s="13"/>
    </row>
    <row r="9" spans="2:29" ht="15.75" x14ac:dyDescent="0.25">
      <c r="B9" s="14"/>
      <c r="C9" s="380" t="s">
        <v>12</v>
      </c>
      <c r="D9" s="380"/>
      <c r="N9" s="15"/>
    </row>
    <row r="10" spans="2:29" x14ac:dyDescent="0.25">
      <c r="B10" s="14"/>
      <c r="N10" s="15"/>
    </row>
    <row r="11" spans="2:29" ht="18.75" x14ac:dyDescent="0.25">
      <c r="B11" s="14"/>
      <c r="C11" s="10" t="s">
        <v>40</v>
      </c>
      <c r="D11" s="86" t="s">
        <v>138</v>
      </c>
      <c r="N11" s="15"/>
    </row>
    <row r="12" spans="2:29" ht="18.75" x14ac:dyDescent="0.3">
      <c r="B12" s="14"/>
      <c r="C12" s="9" t="s">
        <v>32</v>
      </c>
      <c r="D12" s="238">
        <v>1389908604.98</v>
      </c>
      <c r="N12" s="15"/>
    </row>
    <row r="13" spans="2:29" ht="18.75" x14ac:dyDescent="0.3">
      <c r="B13" s="14"/>
      <c r="C13" s="9" t="s">
        <v>35</v>
      </c>
      <c r="D13" s="238">
        <v>25939753.52</v>
      </c>
      <c r="N13" s="15"/>
    </row>
    <row r="14" spans="2:29" ht="18.75" x14ac:dyDescent="0.3">
      <c r="B14" s="14"/>
      <c r="C14" s="9" t="s">
        <v>34</v>
      </c>
      <c r="D14" s="238">
        <v>32302323.960000001</v>
      </c>
      <c r="N14" s="15"/>
    </row>
    <row r="15" spans="2:29" ht="18.75" x14ac:dyDescent="0.3">
      <c r="B15" s="14"/>
      <c r="C15" s="9" t="s">
        <v>33</v>
      </c>
      <c r="D15" s="238">
        <v>23820615.989999998</v>
      </c>
      <c r="N15" s="15"/>
    </row>
    <row r="16" spans="2:29" ht="18.75" x14ac:dyDescent="0.3">
      <c r="B16" s="14"/>
      <c r="C16" s="9" t="s">
        <v>36</v>
      </c>
      <c r="D16" s="238">
        <v>25614303.809999999</v>
      </c>
      <c r="N16" s="15"/>
    </row>
    <row r="17" spans="2:14" ht="18.75" x14ac:dyDescent="0.3">
      <c r="B17" s="14"/>
      <c r="C17" s="9" t="s">
        <v>37</v>
      </c>
      <c r="D17" s="238">
        <v>74550720.769999996</v>
      </c>
      <c r="N17" s="15"/>
    </row>
    <row r="18" spans="2:14" ht="18.75" x14ac:dyDescent="0.3">
      <c r="B18" s="14"/>
      <c r="C18" s="9" t="s">
        <v>38</v>
      </c>
      <c r="D18" s="238">
        <v>45508893.960000001</v>
      </c>
      <c r="N18" s="15"/>
    </row>
    <row r="19" spans="2:14" ht="18.75" x14ac:dyDescent="0.3">
      <c r="B19" s="14"/>
      <c r="C19" s="9" t="s">
        <v>39</v>
      </c>
      <c r="D19" s="238">
        <v>53446693.43</v>
      </c>
      <c r="N19" s="15"/>
    </row>
    <row r="20" spans="2:14" ht="18.75" x14ac:dyDescent="0.3">
      <c r="B20" s="14"/>
      <c r="C20" s="9" t="s">
        <v>53</v>
      </c>
      <c r="D20" s="238">
        <v>63686200</v>
      </c>
      <c r="N20" s="15"/>
    </row>
    <row r="21" spans="2:14" ht="18.75" x14ac:dyDescent="0.25">
      <c r="B21" s="14"/>
      <c r="C21" s="10" t="s">
        <v>41</v>
      </c>
      <c r="D21" s="174">
        <f>SUM(D12:D20)</f>
        <v>1734778110.4200001</v>
      </c>
      <c r="N21" s="15"/>
    </row>
    <row r="22" spans="2:14" x14ac:dyDescent="0.25">
      <c r="B22" s="14"/>
      <c r="N22" s="15"/>
    </row>
    <row r="23" spans="2:14" x14ac:dyDescent="0.25">
      <c r="B23" s="14"/>
      <c r="N23" s="15"/>
    </row>
    <row r="24" spans="2:14" ht="15.75" thickBot="1" x14ac:dyDescent="0.3">
      <c r="B24" s="16"/>
      <c r="C24" s="17"/>
      <c r="D24" s="17"/>
      <c r="E24" s="17"/>
      <c r="F24" s="17"/>
      <c r="G24" s="17"/>
      <c r="H24" s="17"/>
      <c r="I24" s="17"/>
      <c r="J24" s="17"/>
      <c r="K24" s="17"/>
      <c r="L24" s="17"/>
      <c r="M24" s="17"/>
      <c r="N24" s="18"/>
    </row>
    <row r="26" spans="2:14" x14ac:dyDescent="0.25">
      <c r="B26" s="360" t="s">
        <v>163</v>
      </c>
      <c r="C26" s="360"/>
      <c r="D26" s="360"/>
    </row>
    <row r="28" spans="2:14" ht="18.75" x14ac:dyDescent="0.3">
      <c r="B28" s="51" t="s">
        <v>67</v>
      </c>
    </row>
    <row r="29" spans="2:14" ht="20.25" x14ac:dyDescent="0.25">
      <c r="B29" s="383" t="s">
        <v>68</v>
      </c>
      <c r="C29" s="384"/>
      <c r="D29" s="384"/>
      <c r="E29" s="384"/>
      <c r="F29" s="385"/>
    </row>
    <row r="30" spans="2:14" ht="108.75" customHeight="1" x14ac:dyDescent="0.25">
      <c r="B30" s="388" t="s">
        <v>69</v>
      </c>
      <c r="C30" s="388"/>
      <c r="D30" s="388"/>
      <c r="E30" s="388"/>
      <c r="F30" s="388"/>
    </row>
    <row r="31" spans="2:14" ht="131.25" customHeight="1" x14ac:dyDescent="0.25">
      <c r="B31" s="388" t="s">
        <v>70</v>
      </c>
      <c r="C31" s="388"/>
      <c r="D31" s="388"/>
      <c r="E31" s="388"/>
      <c r="F31" s="388"/>
    </row>
    <row r="32" spans="2:14" ht="24" customHeight="1" x14ac:dyDescent="0.25">
      <c r="B32" s="392" t="s">
        <v>71</v>
      </c>
      <c r="C32" s="392"/>
      <c r="D32" s="392"/>
      <c r="E32" s="392"/>
      <c r="F32" s="392"/>
    </row>
    <row r="33" spans="2:21" ht="79.5" customHeight="1" x14ac:dyDescent="0.25">
      <c r="B33" s="388" t="s">
        <v>72</v>
      </c>
      <c r="C33" s="388"/>
      <c r="D33" s="388"/>
      <c r="E33" s="388"/>
      <c r="F33" s="388"/>
    </row>
    <row r="34" spans="2:21" ht="111.75" customHeight="1" x14ac:dyDescent="0.25">
      <c r="B34" s="388" t="s">
        <v>73</v>
      </c>
      <c r="C34" s="388"/>
      <c r="D34" s="388"/>
      <c r="E34" s="388"/>
      <c r="F34" s="388"/>
    </row>
    <row r="35" spans="2:21" ht="41.25" customHeight="1" x14ac:dyDescent="0.25">
      <c r="B35" s="389" t="s">
        <v>74</v>
      </c>
      <c r="C35" s="390"/>
      <c r="D35" s="390"/>
      <c r="E35" s="390"/>
      <c r="F35" s="391"/>
    </row>
    <row r="36" spans="2:21" ht="43.5" customHeight="1" x14ac:dyDescent="0.3">
      <c r="B36" s="378" t="s">
        <v>171</v>
      </c>
      <c r="C36" s="378"/>
      <c r="D36" s="378"/>
      <c r="E36" s="378"/>
      <c r="F36" s="378"/>
    </row>
    <row r="37" spans="2:21" x14ac:dyDescent="0.25">
      <c r="B37" s="325"/>
      <c r="C37" s="325"/>
      <c r="D37" s="325"/>
      <c r="E37" s="325"/>
    </row>
    <row r="38" spans="2:21" x14ac:dyDescent="0.25">
      <c r="S38" s="150"/>
      <c r="T38" s="150"/>
      <c r="U38" s="150"/>
    </row>
    <row r="39" spans="2:21" ht="18.75" x14ac:dyDescent="0.3">
      <c r="B39" s="327" t="s">
        <v>204</v>
      </c>
      <c r="C39" s="327"/>
      <c r="D39" s="327"/>
      <c r="E39" s="327"/>
      <c r="F39" s="327"/>
    </row>
    <row r="40" spans="2:21" ht="75" customHeight="1" x14ac:dyDescent="0.25">
      <c r="B40" s="395" t="s">
        <v>40</v>
      </c>
      <c r="C40" s="396"/>
      <c r="D40" s="67" t="s">
        <v>104</v>
      </c>
      <c r="E40" s="386" t="s">
        <v>131</v>
      </c>
      <c r="F40" s="387"/>
    </row>
    <row r="41" spans="2:21" ht="18.75" x14ac:dyDescent="0.3">
      <c r="B41" s="397" t="s">
        <v>32</v>
      </c>
      <c r="C41" s="398"/>
      <c r="D41" s="68" t="s">
        <v>105</v>
      </c>
      <c r="E41" s="381">
        <f>+D12/1000000</f>
        <v>1389.9086049800001</v>
      </c>
      <c r="F41" s="382"/>
    </row>
    <row r="42" spans="2:21" ht="18.75" x14ac:dyDescent="0.3">
      <c r="B42" s="397" t="s">
        <v>35</v>
      </c>
      <c r="C42" s="398"/>
      <c r="D42" s="68" t="s">
        <v>106</v>
      </c>
      <c r="E42" s="381">
        <f t="shared" ref="E42:E49" si="0">+D13/1000000</f>
        <v>25.93975352</v>
      </c>
      <c r="F42" s="382"/>
    </row>
    <row r="43" spans="2:21" ht="37.5" x14ac:dyDescent="0.3">
      <c r="B43" s="397" t="s">
        <v>34</v>
      </c>
      <c r="C43" s="398"/>
      <c r="D43" s="69" t="s">
        <v>107</v>
      </c>
      <c r="E43" s="381">
        <f t="shared" si="0"/>
        <v>32.302323960000003</v>
      </c>
      <c r="F43" s="382"/>
    </row>
    <row r="44" spans="2:21" ht="18.75" x14ac:dyDescent="0.3">
      <c r="B44" s="397" t="s">
        <v>33</v>
      </c>
      <c r="C44" s="398"/>
      <c r="D44" s="68" t="s">
        <v>108</v>
      </c>
      <c r="E44" s="381">
        <f t="shared" si="0"/>
        <v>23.820615989999997</v>
      </c>
      <c r="F44" s="382"/>
    </row>
    <row r="45" spans="2:21" ht="37.5" x14ac:dyDescent="0.3">
      <c r="B45" s="397" t="s">
        <v>36</v>
      </c>
      <c r="C45" s="398"/>
      <c r="D45" s="69" t="s">
        <v>109</v>
      </c>
      <c r="E45" s="381">
        <f t="shared" si="0"/>
        <v>25.614303809999999</v>
      </c>
      <c r="F45" s="382"/>
    </row>
    <row r="46" spans="2:21" ht="75" x14ac:dyDescent="0.3">
      <c r="B46" s="397" t="s">
        <v>37</v>
      </c>
      <c r="C46" s="398"/>
      <c r="D46" s="69" t="s">
        <v>110</v>
      </c>
      <c r="E46" s="381">
        <f t="shared" si="0"/>
        <v>74.550720769999998</v>
      </c>
      <c r="F46" s="382"/>
    </row>
    <row r="47" spans="2:21" ht="18.75" x14ac:dyDescent="0.3">
      <c r="B47" s="397" t="s">
        <v>38</v>
      </c>
      <c r="C47" s="398"/>
      <c r="D47" s="68" t="s">
        <v>111</v>
      </c>
      <c r="E47" s="381">
        <f t="shared" si="0"/>
        <v>45.508893960000002</v>
      </c>
      <c r="F47" s="382"/>
    </row>
    <row r="48" spans="2:21" ht="18.75" x14ac:dyDescent="0.3">
      <c r="B48" s="397" t="s">
        <v>39</v>
      </c>
      <c r="C48" s="398"/>
      <c r="D48" s="68" t="s">
        <v>112</v>
      </c>
      <c r="E48" s="381">
        <f t="shared" si="0"/>
        <v>53.446693429999996</v>
      </c>
      <c r="F48" s="382"/>
    </row>
    <row r="49" spans="2:6" ht="18.75" x14ac:dyDescent="0.3">
      <c r="B49" s="397" t="s">
        <v>53</v>
      </c>
      <c r="C49" s="398"/>
      <c r="D49" s="68" t="s">
        <v>113</v>
      </c>
      <c r="E49" s="381">
        <f t="shared" si="0"/>
        <v>63.686199999999999</v>
      </c>
      <c r="F49" s="382"/>
    </row>
    <row r="50" spans="2:6" ht="18.75" x14ac:dyDescent="0.25">
      <c r="B50" s="386" t="s">
        <v>41</v>
      </c>
      <c r="C50" s="387"/>
      <c r="D50" s="66"/>
      <c r="E50" s="393">
        <f>SUM(E41:F49)</f>
        <v>1734.7781104200003</v>
      </c>
      <c r="F50" s="394"/>
    </row>
    <row r="53" spans="2:6" ht="43.5" customHeight="1" x14ac:dyDescent="0.3">
      <c r="B53" s="401" t="s">
        <v>215</v>
      </c>
      <c r="C53" s="401"/>
      <c r="D53" s="401"/>
    </row>
    <row r="54" spans="2:6" ht="75" x14ac:dyDescent="0.35">
      <c r="B54" s="399" t="s">
        <v>152</v>
      </c>
      <c r="C54" s="399"/>
      <c r="D54" s="180" t="s">
        <v>151</v>
      </c>
      <c r="E54" s="444" t="s">
        <v>217</v>
      </c>
      <c r="F54" s="445"/>
    </row>
    <row r="55" spans="2:6" ht="18.75" x14ac:dyDescent="0.3">
      <c r="B55" s="400" t="s">
        <v>32</v>
      </c>
      <c r="C55" s="400"/>
      <c r="D55" s="181">
        <f>+E41</f>
        <v>1389.9086049800001</v>
      </c>
      <c r="E55" s="381">
        <f>+(D55/1734.8)*100</f>
        <v>80.11924169817847</v>
      </c>
      <c r="F55" s="382"/>
    </row>
    <row r="56" spans="2:6" ht="18.75" x14ac:dyDescent="0.3">
      <c r="B56" s="400" t="s">
        <v>35</v>
      </c>
      <c r="C56" s="400"/>
      <c r="D56" s="181">
        <f t="shared" ref="D56:D63" si="1">+E42</f>
        <v>25.93975352</v>
      </c>
      <c r="E56" s="381">
        <f t="shared" ref="E56:E63" si="2">+(D56/1734.8)*100</f>
        <v>1.4952590223656905</v>
      </c>
      <c r="F56" s="382"/>
    </row>
    <row r="57" spans="2:6" ht="18.75" x14ac:dyDescent="0.3">
      <c r="B57" s="400" t="s">
        <v>34</v>
      </c>
      <c r="C57" s="400"/>
      <c r="D57" s="181">
        <f t="shared" si="1"/>
        <v>32.302323960000003</v>
      </c>
      <c r="E57" s="381">
        <f t="shared" si="2"/>
        <v>1.8620200576435326</v>
      </c>
      <c r="F57" s="382"/>
    </row>
    <row r="58" spans="2:6" ht="18.75" x14ac:dyDescent="0.3">
      <c r="B58" s="400" t="s">
        <v>33</v>
      </c>
      <c r="C58" s="400"/>
      <c r="D58" s="181">
        <f t="shared" si="1"/>
        <v>23.820615989999997</v>
      </c>
      <c r="E58" s="381">
        <f t="shared" si="2"/>
        <v>1.3731044495042655</v>
      </c>
      <c r="F58" s="382"/>
    </row>
    <row r="59" spans="2:6" ht="18.75" x14ac:dyDescent="0.3">
      <c r="B59" s="400" t="s">
        <v>36</v>
      </c>
      <c r="C59" s="400"/>
      <c r="D59" s="181">
        <f t="shared" si="1"/>
        <v>25.614303809999999</v>
      </c>
      <c r="E59" s="381">
        <f t="shared" si="2"/>
        <v>1.4764989514641458</v>
      </c>
      <c r="F59" s="382"/>
    </row>
    <row r="60" spans="2:6" ht="18.75" x14ac:dyDescent="0.3">
      <c r="B60" s="400" t="s">
        <v>37</v>
      </c>
      <c r="C60" s="400"/>
      <c r="D60" s="181">
        <f t="shared" si="1"/>
        <v>74.550720769999998</v>
      </c>
      <c r="E60" s="381">
        <f t="shared" si="2"/>
        <v>4.2973668878256861</v>
      </c>
      <c r="F60" s="382"/>
    </row>
    <row r="61" spans="2:6" ht="18.75" x14ac:dyDescent="0.3">
      <c r="B61" s="400" t="s">
        <v>38</v>
      </c>
      <c r="C61" s="400"/>
      <c r="D61" s="181">
        <f t="shared" si="1"/>
        <v>45.508893960000002</v>
      </c>
      <c r="E61" s="381">
        <f t="shared" si="2"/>
        <v>2.6232934032741526</v>
      </c>
      <c r="F61" s="382"/>
    </row>
    <row r="62" spans="2:6" ht="18.75" x14ac:dyDescent="0.3">
      <c r="B62" s="400" t="s">
        <v>39</v>
      </c>
      <c r="C62" s="400"/>
      <c r="D62" s="181">
        <f t="shared" si="1"/>
        <v>53.446693429999996</v>
      </c>
      <c r="E62" s="381">
        <f t="shared" si="2"/>
        <v>3.0808562041733918</v>
      </c>
      <c r="F62" s="382"/>
    </row>
    <row r="63" spans="2:6" ht="18.75" x14ac:dyDescent="0.3">
      <c r="B63" s="400" t="s">
        <v>53</v>
      </c>
      <c r="C63" s="400"/>
      <c r="D63" s="181">
        <f t="shared" si="1"/>
        <v>63.686199999999999</v>
      </c>
      <c r="E63" s="381">
        <f t="shared" si="2"/>
        <v>3.6710975328568138</v>
      </c>
      <c r="F63" s="382"/>
    </row>
    <row r="64" spans="2:6" ht="18.75" x14ac:dyDescent="0.3">
      <c r="B64" s="399" t="s">
        <v>41</v>
      </c>
      <c r="C64" s="399"/>
      <c r="D64" s="182">
        <f>SUM(D55:D63)</f>
        <v>1734.7781104200003</v>
      </c>
      <c r="E64" s="442">
        <f>SUM(E55:F63)</f>
        <v>99.998738207286152</v>
      </c>
      <c r="F64" s="443"/>
    </row>
  </sheetData>
  <mergeCells count="63">
    <mergeCell ref="B53:D53"/>
    <mergeCell ref="B63:C63"/>
    <mergeCell ref="E63:F63"/>
    <mergeCell ref="B64:C64"/>
    <mergeCell ref="E64:F64"/>
    <mergeCell ref="B60:C60"/>
    <mergeCell ref="E60:F60"/>
    <mergeCell ref="B61:C61"/>
    <mergeCell ref="E61:F61"/>
    <mergeCell ref="B62:C62"/>
    <mergeCell ref="E62:F62"/>
    <mergeCell ref="B57:C57"/>
    <mergeCell ref="E57:F57"/>
    <mergeCell ref="B58:C58"/>
    <mergeCell ref="E58:F58"/>
    <mergeCell ref="B59:C59"/>
    <mergeCell ref="E59:F59"/>
    <mergeCell ref="B54:C54"/>
    <mergeCell ref="E54:F54"/>
    <mergeCell ref="B55:C55"/>
    <mergeCell ref="E55:F55"/>
    <mergeCell ref="B56:C56"/>
    <mergeCell ref="E56:F56"/>
    <mergeCell ref="E50:F50"/>
    <mergeCell ref="B39:F39"/>
    <mergeCell ref="B40:C40"/>
    <mergeCell ref="B41:C41"/>
    <mergeCell ref="B42:C42"/>
    <mergeCell ref="B43:C43"/>
    <mergeCell ref="B44:C44"/>
    <mergeCell ref="B45:C45"/>
    <mergeCell ref="B46:C46"/>
    <mergeCell ref="B47:C47"/>
    <mergeCell ref="B48:C48"/>
    <mergeCell ref="B49:C49"/>
    <mergeCell ref="B50:C50"/>
    <mergeCell ref="E43:F43"/>
    <mergeCell ref="E44:F44"/>
    <mergeCell ref="E45:F45"/>
    <mergeCell ref="E46:F46"/>
    <mergeCell ref="E47:F47"/>
    <mergeCell ref="E48:F48"/>
    <mergeCell ref="E49:F49"/>
    <mergeCell ref="B29:F29"/>
    <mergeCell ref="E40:F40"/>
    <mergeCell ref="E41:F41"/>
    <mergeCell ref="E42:F42"/>
    <mergeCell ref="B33:F33"/>
    <mergeCell ref="B34:F34"/>
    <mergeCell ref="B35:F35"/>
    <mergeCell ref="B30:F30"/>
    <mergeCell ref="B31:F31"/>
    <mergeCell ref="B32:F32"/>
    <mergeCell ref="S4:AC4"/>
    <mergeCell ref="T5:AC5"/>
    <mergeCell ref="B37:E37"/>
    <mergeCell ref="B36:F36"/>
    <mergeCell ref="B4:N4"/>
    <mergeCell ref="B5:N5"/>
    <mergeCell ref="B7:N7"/>
    <mergeCell ref="B6:N6"/>
    <mergeCell ref="C9:D9"/>
    <mergeCell ref="B26:D2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C3:N55"/>
  <sheetViews>
    <sheetView topLeftCell="C37" zoomScale="75" zoomScaleNormal="75" workbookViewId="0">
      <selection activeCell="O51" sqref="O51"/>
    </sheetView>
  </sheetViews>
  <sheetFormatPr baseColWidth="10" defaultRowHeight="15" x14ac:dyDescent="0.25"/>
  <cols>
    <col min="3" max="3" width="38" customWidth="1"/>
    <col min="4" max="4" width="91.140625" bestFit="1" customWidth="1"/>
    <col min="5" max="5" width="25.5703125" customWidth="1"/>
    <col min="6" max="6" width="35" customWidth="1"/>
    <col min="7" max="7" width="37.7109375" bestFit="1" customWidth="1"/>
    <col min="8" max="8" width="23" customWidth="1"/>
    <col min="9" max="10" width="30.85546875" customWidth="1"/>
    <col min="11" max="11" width="41.85546875" style="20" customWidth="1"/>
    <col min="12" max="12" width="39.5703125" customWidth="1"/>
    <col min="13" max="13" width="28.42578125" customWidth="1"/>
  </cols>
  <sheetData>
    <row r="3" spans="3:12" ht="26.25" x14ac:dyDescent="0.4">
      <c r="C3" s="340" t="s">
        <v>55</v>
      </c>
      <c r="D3" s="340"/>
      <c r="E3" s="340"/>
      <c r="F3" s="340"/>
      <c r="G3" s="340"/>
      <c r="H3" s="340"/>
      <c r="I3" s="340"/>
      <c r="J3" s="340"/>
      <c r="K3" s="340"/>
      <c r="L3" s="340"/>
    </row>
    <row r="5" spans="3:12" ht="28.5" x14ac:dyDescent="0.45">
      <c r="C5" s="425" t="s">
        <v>205</v>
      </c>
      <c r="D5" s="426"/>
      <c r="E5" s="426"/>
      <c r="F5" s="426"/>
      <c r="G5" s="426"/>
      <c r="H5" s="426"/>
      <c r="I5" s="426"/>
      <c r="J5" s="426"/>
      <c r="K5" s="426"/>
      <c r="L5" s="427"/>
    </row>
    <row r="8" spans="3:12" ht="60" customHeight="1" thickBot="1" x14ac:dyDescent="0.35">
      <c r="C8" s="416" t="s">
        <v>179</v>
      </c>
      <c r="D8" s="417"/>
      <c r="E8" s="226"/>
      <c r="F8" s="166"/>
      <c r="G8" s="446" t="s">
        <v>181</v>
      </c>
      <c r="H8" s="446"/>
      <c r="I8" s="446"/>
      <c r="J8" s="446"/>
      <c r="K8" s="116"/>
    </row>
    <row r="9" spans="3:12" ht="61.5" customHeight="1" thickBot="1" x14ac:dyDescent="0.4">
      <c r="C9" s="239" t="s">
        <v>8</v>
      </c>
      <c r="D9" s="242">
        <v>538843026</v>
      </c>
      <c r="E9" s="185"/>
      <c r="F9" s="158"/>
      <c r="G9" s="446"/>
      <c r="H9" s="446"/>
      <c r="I9" s="446"/>
      <c r="J9" s="446"/>
      <c r="K9" s="117"/>
    </row>
    <row r="10" spans="3:12" ht="53.25" customHeight="1" thickBot="1" x14ac:dyDescent="0.4">
      <c r="C10" s="239" t="s">
        <v>9</v>
      </c>
      <c r="D10" s="242">
        <v>491147646.58999997</v>
      </c>
      <c r="E10" s="185"/>
      <c r="F10" s="158"/>
      <c r="G10" s="446"/>
      <c r="H10" s="446"/>
      <c r="I10" s="446"/>
      <c r="J10" s="446"/>
      <c r="K10" s="118"/>
    </row>
    <row r="11" spans="3:12" ht="54" customHeight="1" thickBot="1" x14ac:dyDescent="0.4">
      <c r="C11" s="239" t="s">
        <v>10</v>
      </c>
      <c r="D11" s="243">
        <v>91.15</v>
      </c>
      <c r="E11" s="186"/>
      <c r="F11" s="159"/>
      <c r="G11" s="446"/>
      <c r="H11" s="446"/>
      <c r="I11" s="446"/>
      <c r="J11" s="446"/>
      <c r="K11" s="118"/>
    </row>
    <row r="12" spans="3:12" ht="32.25" customHeight="1" thickBot="1" x14ac:dyDescent="0.3">
      <c r="C12" s="240"/>
      <c r="D12" s="244"/>
      <c r="E12" s="185"/>
      <c r="F12" s="55"/>
      <c r="G12" s="446"/>
      <c r="H12" s="446"/>
      <c r="I12" s="446"/>
      <c r="J12" s="446"/>
      <c r="K12" s="118"/>
    </row>
    <row r="13" spans="3:12" ht="32.25" customHeight="1" thickBot="1" x14ac:dyDescent="0.3">
      <c r="C13" s="239" t="s">
        <v>18</v>
      </c>
      <c r="D13" s="245">
        <v>814</v>
      </c>
      <c r="E13" s="187"/>
      <c r="F13" s="55"/>
      <c r="G13" s="446"/>
      <c r="H13" s="446"/>
      <c r="I13" s="446"/>
      <c r="J13" s="446"/>
      <c r="K13" s="118"/>
    </row>
    <row r="14" spans="3:12" ht="64.5" customHeight="1" thickBot="1" x14ac:dyDescent="0.3">
      <c r="C14" s="239" t="s">
        <v>17</v>
      </c>
      <c r="D14" s="246" t="s">
        <v>218</v>
      </c>
      <c r="E14" s="188"/>
      <c r="F14" s="55"/>
      <c r="G14" s="446"/>
      <c r="H14" s="446"/>
      <c r="I14" s="446"/>
      <c r="J14" s="446"/>
      <c r="K14" s="118"/>
    </row>
    <row r="15" spans="3:12" ht="36.75" thickBot="1" x14ac:dyDescent="0.3">
      <c r="C15" s="239" t="s">
        <v>16</v>
      </c>
      <c r="D15" s="245">
        <v>3232</v>
      </c>
      <c r="E15" s="187"/>
      <c r="F15" s="55"/>
      <c r="G15" s="446"/>
      <c r="H15" s="446"/>
      <c r="I15" s="446"/>
      <c r="J15" s="446"/>
      <c r="K15" s="118"/>
    </row>
    <row r="16" spans="3:12" ht="49.5" customHeight="1" thickBot="1" x14ac:dyDescent="0.3">
      <c r="C16" s="239" t="s">
        <v>15</v>
      </c>
      <c r="D16" s="245">
        <v>74</v>
      </c>
      <c r="E16" s="187"/>
      <c r="F16" s="55"/>
      <c r="G16" s="446"/>
      <c r="H16" s="446"/>
      <c r="I16" s="446"/>
      <c r="J16" s="446"/>
      <c r="K16" s="22"/>
    </row>
    <row r="17" spans="3:13" ht="32.25" customHeight="1" thickBot="1" x14ac:dyDescent="0.3">
      <c r="C17" s="241" t="s">
        <v>165</v>
      </c>
      <c r="D17" s="247">
        <v>4568</v>
      </c>
      <c r="E17" s="187"/>
      <c r="F17" s="55"/>
      <c r="G17" s="446"/>
      <c r="H17" s="446"/>
      <c r="I17" s="446"/>
      <c r="J17" s="446"/>
      <c r="K17" s="22"/>
    </row>
    <row r="18" spans="3:13" ht="23.25" customHeight="1" x14ac:dyDescent="0.25">
      <c r="C18" s="151"/>
      <c r="D18" s="165"/>
      <c r="E18" s="165"/>
      <c r="F18" s="55"/>
      <c r="K18" s="22"/>
    </row>
    <row r="19" spans="3:13" ht="80.25" customHeight="1" x14ac:dyDescent="0.25">
      <c r="C19" s="407" t="s">
        <v>183</v>
      </c>
      <c r="D19" s="407"/>
      <c r="E19" s="179"/>
      <c r="F19" s="55"/>
      <c r="G19" s="406" t="s">
        <v>182</v>
      </c>
      <c r="H19" s="406"/>
      <c r="I19" s="406"/>
      <c r="J19" s="173"/>
      <c r="K19" s="22"/>
    </row>
    <row r="20" spans="3:13" ht="17.25" customHeight="1" x14ac:dyDescent="0.25">
      <c r="C20" s="407"/>
      <c r="D20" s="407"/>
      <c r="E20" s="179"/>
      <c r="I20" s="146"/>
      <c r="J20" s="146"/>
      <c r="K20" s="146"/>
      <c r="L20" s="146"/>
    </row>
    <row r="21" spans="3:13" ht="54" customHeight="1" x14ac:dyDescent="0.25">
      <c r="C21" s="407"/>
      <c r="D21" s="407"/>
      <c r="E21" s="179"/>
      <c r="K21" s="22"/>
    </row>
    <row r="22" spans="3:13" ht="24" customHeight="1" x14ac:dyDescent="0.25">
      <c r="C22" s="77"/>
      <c r="D22" s="77"/>
      <c r="E22" s="77"/>
      <c r="K22" s="22"/>
    </row>
    <row r="23" spans="3:13" ht="103.5" customHeight="1" x14ac:dyDescent="0.25">
      <c r="C23" s="77"/>
      <c r="D23" s="77"/>
      <c r="E23" s="77"/>
      <c r="K23" s="22"/>
    </row>
    <row r="24" spans="3:13" ht="65.25" customHeight="1" x14ac:dyDescent="0.25">
      <c r="C24" s="77"/>
      <c r="D24" s="77"/>
      <c r="E24" s="77"/>
      <c r="K24" s="22"/>
    </row>
    <row r="25" spans="3:13" ht="65.25" customHeight="1" x14ac:dyDescent="0.25">
      <c r="C25" s="77"/>
      <c r="D25" s="77"/>
      <c r="E25" s="77"/>
      <c r="G25" s="167"/>
      <c r="H25" s="168"/>
      <c r="K25" s="22"/>
    </row>
    <row r="26" spans="3:13" ht="18" customHeight="1" x14ac:dyDescent="0.25">
      <c r="C26" s="77"/>
      <c r="D26" s="77"/>
      <c r="E26" s="77"/>
      <c r="K26" s="22"/>
    </row>
    <row r="27" spans="3:13" ht="52.5" customHeight="1" x14ac:dyDescent="0.35">
      <c r="C27" s="414" t="s">
        <v>98</v>
      </c>
      <c r="D27" s="414"/>
      <c r="E27" s="200"/>
      <c r="G27" s="414" t="s">
        <v>77</v>
      </c>
      <c r="H27" s="414"/>
      <c r="I27" s="414"/>
      <c r="K27" s="404" t="s">
        <v>77</v>
      </c>
      <c r="L27" s="405"/>
      <c r="M27" s="60"/>
    </row>
    <row r="28" spans="3:13" ht="63" customHeight="1" thickBot="1" x14ac:dyDescent="0.4">
      <c r="C28" s="415" t="s">
        <v>209</v>
      </c>
      <c r="D28" s="415"/>
      <c r="E28" s="200"/>
      <c r="G28" s="418" t="s">
        <v>190</v>
      </c>
      <c r="H28" s="419"/>
      <c r="I28" s="419"/>
      <c r="K28" s="402" t="s">
        <v>178</v>
      </c>
      <c r="L28" s="403"/>
      <c r="M28" s="62"/>
    </row>
    <row r="29" spans="3:13" ht="24" thickBot="1" x14ac:dyDescent="0.4">
      <c r="C29" s="78" t="s">
        <v>78</v>
      </c>
      <c r="D29" s="79" t="s">
        <v>79</v>
      </c>
      <c r="E29" s="166"/>
      <c r="G29" s="424" t="s">
        <v>206</v>
      </c>
      <c r="H29" s="320"/>
      <c r="I29" s="320"/>
      <c r="K29" s="428" t="s">
        <v>208</v>
      </c>
      <c r="L29" s="429"/>
      <c r="M29" s="61"/>
    </row>
    <row r="30" spans="3:13" ht="32.25" thickBot="1" x14ac:dyDescent="0.4">
      <c r="C30" s="84" t="s">
        <v>134</v>
      </c>
      <c r="D30" s="83"/>
      <c r="E30" s="166"/>
      <c r="G30" s="424" t="s">
        <v>84</v>
      </c>
      <c r="H30" s="320"/>
      <c r="I30" s="320"/>
      <c r="K30" s="162" t="s">
        <v>139</v>
      </c>
      <c r="L30" s="163" t="s">
        <v>132</v>
      </c>
      <c r="M30" s="60"/>
    </row>
    <row r="31" spans="3:13" ht="60.75" customHeight="1" thickBot="1" x14ac:dyDescent="0.45">
      <c r="C31" s="76" t="s">
        <v>80</v>
      </c>
      <c r="D31" s="453" t="s">
        <v>81</v>
      </c>
      <c r="E31" s="189"/>
      <c r="G31" s="145" t="s">
        <v>2</v>
      </c>
      <c r="H31" s="420">
        <f>+D9/1000000</f>
        <v>538.84302600000001</v>
      </c>
      <c r="I31" s="421"/>
      <c r="K31" s="164" t="s">
        <v>2</v>
      </c>
      <c r="L31" s="170">
        <f>+H31</f>
        <v>538.84302600000001</v>
      </c>
      <c r="M31" s="160"/>
    </row>
    <row r="32" spans="3:13" ht="58.5" customHeight="1" thickBot="1" x14ac:dyDescent="0.45">
      <c r="C32" s="76" t="s">
        <v>82</v>
      </c>
      <c r="D32" s="453" t="s">
        <v>102</v>
      </c>
      <c r="E32" s="189"/>
      <c r="G32" s="145" t="s">
        <v>75</v>
      </c>
      <c r="H32" s="420">
        <f>+D10/1000000</f>
        <v>491.14764658999997</v>
      </c>
      <c r="I32" s="421"/>
      <c r="K32" s="164" t="s">
        <v>75</v>
      </c>
      <c r="L32" s="170">
        <f>+H32</f>
        <v>491.14764658999997</v>
      </c>
    </row>
    <row r="33" spans="3:14" ht="72.75" thickBot="1" x14ac:dyDescent="0.45">
      <c r="C33" s="76" t="s">
        <v>83</v>
      </c>
      <c r="D33" s="453" t="s">
        <v>219</v>
      </c>
      <c r="E33" s="189"/>
      <c r="G33" s="145" t="s">
        <v>76</v>
      </c>
      <c r="H33" s="422">
        <v>96.3</v>
      </c>
      <c r="I33" s="423"/>
      <c r="J33" s="87"/>
      <c r="K33" s="164" t="s">
        <v>76</v>
      </c>
      <c r="L33" s="170">
        <f>+H33</f>
        <v>96.3</v>
      </c>
    </row>
    <row r="34" spans="3:14" ht="54.75" thickBot="1" x14ac:dyDescent="0.45">
      <c r="C34" s="75" t="s">
        <v>95</v>
      </c>
      <c r="D34" s="453" t="s">
        <v>130</v>
      </c>
      <c r="E34" s="189"/>
      <c r="K34" s="171" t="s">
        <v>85</v>
      </c>
      <c r="L34" s="170">
        <v>91.2</v>
      </c>
    </row>
    <row r="35" spans="3:14" ht="48" thickBot="1" x14ac:dyDescent="0.35">
      <c r="C35" s="76" t="s">
        <v>135</v>
      </c>
      <c r="D35" s="453"/>
      <c r="E35" s="189"/>
      <c r="K35" s="81"/>
      <c r="L35" s="82"/>
      <c r="M35" s="161"/>
    </row>
    <row r="36" spans="3:14" ht="126.75" thickBot="1" x14ac:dyDescent="0.35">
      <c r="C36" s="76" t="s">
        <v>96</v>
      </c>
      <c r="D36" s="453" t="s">
        <v>220</v>
      </c>
      <c r="E36" s="189"/>
      <c r="M36" s="161"/>
    </row>
    <row r="37" spans="3:14" ht="19.5" thickBot="1" x14ac:dyDescent="0.3">
      <c r="C37" s="74"/>
      <c r="D37" s="147"/>
      <c r="E37" s="190"/>
      <c r="G37" s="88"/>
      <c r="H37" s="88"/>
      <c r="M37" s="80"/>
      <c r="N37" s="55"/>
    </row>
    <row r="38" spans="3:14" x14ac:dyDescent="0.25">
      <c r="G38" s="77"/>
      <c r="H38" s="77"/>
      <c r="I38" s="77"/>
      <c r="J38" s="77"/>
      <c r="K38" s="77"/>
      <c r="L38" s="77"/>
      <c r="M38" s="77"/>
    </row>
    <row r="39" spans="3:14" x14ac:dyDescent="0.25">
      <c r="G39" s="77"/>
      <c r="H39" s="77"/>
      <c r="I39" s="77"/>
      <c r="J39" s="77"/>
      <c r="K39" s="77"/>
      <c r="L39" s="77"/>
      <c r="M39" s="77"/>
    </row>
    <row r="41" spans="3:14" ht="21" x14ac:dyDescent="0.35">
      <c r="C41" s="411" t="s">
        <v>98</v>
      </c>
      <c r="D41" s="412"/>
      <c r="E41" s="413"/>
    </row>
    <row r="42" spans="3:14" ht="32.25" customHeight="1" x14ac:dyDescent="0.35">
      <c r="C42" s="408" t="s">
        <v>207</v>
      </c>
      <c r="D42" s="409"/>
      <c r="E42" s="410"/>
    </row>
    <row r="43" spans="3:14" s="141" customFormat="1" ht="21" x14ac:dyDescent="0.35">
      <c r="C43" s="201" t="s">
        <v>153</v>
      </c>
      <c r="D43" s="191" t="s">
        <v>133</v>
      </c>
      <c r="E43" s="191" t="s">
        <v>194</v>
      </c>
      <c r="K43" s="202"/>
    </row>
    <row r="44" spans="3:14" ht="23.25" x14ac:dyDescent="0.25">
      <c r="C44" s="197" t="s">
        <v>80</v>
      </c>
      <c r="D44" s="192">
        <v>814</v>
      </c>
      <c r="E44" s="451">
        <f>+(D44/4568)*100</f>
        <v>17.819614711033275</v>
      </c>
    </row>
    <row r="45" spans="3:14" ht="23.25" x14ac:dyDescent="0.25">
      <c r="C45" s="197" t="s">
        <v>82</v>
      </c>
      <c r="D45" s="193">
        <v>31</v>
      </c>
      <c r="E45" s="451">
        <f t="shared" ref="E45:E48" si="0">+(D45/4568)*100</f>
        <v>0.6786339754816112</v>
      </c>
    </row>
    <row r="46" spans="3:14" ht="36" x14ac:dyDescent="0.25">
      <c r="C46" s="197" t="s">
        <v>83</v>
      </c>
      <c r="D46" s="194">
        <v>3232</v>
      </c>
      <c r="E46" s="451">
        <f t="shared" si="0"/>
        <v>70.753064798598956</v>
      </c>
    </row>
    <row r="47" spans="3:14" ht="23.25" x14ac:dyDescent="0.25">
      <c r="C47" s="198" t="s">
        <v>95</v>
      </c>
      <c r="D47" s="195">
        <v>417</v>
      </c>
      <c r="E47" s="451">
        <f t="shared" si="0"/>
        <v>9.1287215411558673</v>
      </c>
    </row>
    <row r="48" spans="3:14" ht="36" x14ac:dyDescent="0.25">
      <c r="C48" s="197" t="s">
        <v>96</v>
      </c>
      <c r="D48" s="195">
        <v>74</v>
      </c>
      <c r="E48" s="451">
        <f t="shared" si="0"/>
        <v>1.6199649737302975</v>
      </c>
    </row>
    <row r="49" spans="3:10" ht="23.25" x14ac:dyDescent="0.35">
      <c r="C49" s="199" t="s">
        <v>45</v>
      </c>
      <c r="D49" s="196">
        <f>SUM(D44:D48)</f>
        <v>4568</v>
      </c>
      <c r="E49" s="452">
        <f>SUM(E44:E48)</f>
        <v>100</v>
      </c>
    </row>
    <row r="50" spans="3:10" ht="23.25" x14ac:dyDescent="0.35">
      <c r="D50" s="172"/>
      <c r="E50" s="172"/>
    </row>
    <row r="55" spans="3:10" x14ac:dyDescent="0.25">
      <c r="I55" s="150"/>
      <c r="J55" s="150"/>
    </row>
  </sheetData>
  <mergeCells count="20">
    <mergeCell ref="C3:L3"/>
    <mergeCell ref="C27:D27"/>
    <mergeCell ref="C28:D28"/>
    <mergeCell ref="C8:D8"/>
    <mergeCell ref="G8:J17"/>
    <mergeCell ref="G27:I27"/>
    <mergeCell ref="G28:I28"/>
    <mergeCell ref="C5:L5"/>
    <mergeCell ref="K28:L28"/>
    <mergeCell ref="K27:L27"/>
    <mergeCell ref="G19:I19"/>
    <mergeCell ref="C19:D21"/>
    <mergeCell ref="C42:E42"/>
    <mergeCell ref="C41:E41"/>
    <mergeCell ref="H32:I32"/>
    <mergeCell ref="H33:I33"/>
    <mergeCell ref="G29:I29"/>
    <mergeCell ref="G30:I30"/>
    <mergeCell ref="H31:I31"/>
    <mergeCell ref="K29:L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6"/>
  <sheetViews>
    <sheetView tabSelected="1" zoomScaleNormal="100" workbookViewId="0">
      <selection activeCell="C22" sqref="C22:F22"/>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25"/>
      <c r="D2" s="325"/>
      <c r="E2" s="325"/>
      <c r="F2" s="325"/>
      <c r="J2" s="325"/>
      <c r="K2" s="325"/>
      <c r="L2" s="325"/>
      <c r="M2" s="54"/>
    </row>
    <row r="3" spans="2:19" x14ac:dyDescent="0.25">
      <c r="C3" s="54"/>
      <c r="D3" s="54"/>
      <c r="E3" s="54"/>
      <c r="F3" s="54"/>
      <c r="J3" s="54"/>
      <c r="K3" s="54"/>
      <c r="L3" s="54"/>
      <c r="M3" s="54"/>
    </row>
    <row r="4" spans="2:19" ht="23.25" x14ac:dyDescent="0.35">
      <c r="C4" s="414" t="s">
        <v>210</v>
      </c>
      <c r="D4" s="414"/>
      <c r="E4" s="414"/>
      <c r="F4" s="414"/>
      <c r="G4" s="414"/>
      <c r="H4" s="414"/>
      <c r="I4" s="414"/>
      <c r="J4" s="414"/>
      <c r="K4" s="414"/>
      <c r="L4" s="414"/>
      <c r="M4" s="414"/>
      <c r="N4" s="414"/>
    </row>
    <row r="5" spans="2:19" x14ac:dyDescent="0.25">
      <c r="C5" s="54"/>
      <c r="D5" s="54"/>
      <c r="E5" s="54"/>
      <c r="F5" s="54"/>
      <c r="J5" s="54"/>
      <c r="K5" s="54"/>
      <c r="L5" s="54"/>
      <c r="M5" s="54"/>
    </row>
    <row r="6" spans="2:19" ht="37.5" customHeight="1" x14ac:dyDescent="0.35">
      <c r="C6" s="320" t="s">
        <v>92</v>
      </c>
      <c r="D6" s="320"/>
      <c r="E6" s="320"/>
      <c r="F6" s="320"/>
      <c r="J6" s="320" t="s">
        <v>92</v>
      </c>
      <c r="K6" s="320"/>
      <c r="L6" s="320"/>
      <c r="M6" s="320"/>
      <c r="N6" s="320"/>
    </row>
    <row r="7" spans="2:19" ht="45.75" customHeight="1" x14ac:dyDescent="0.35">
      <c r="B7" s="19"/>
      <c r="C7" s="438" t="s">
        <v>211</v>
      </c>
      <c r="D7" s="438"/>
      <c r="E7" s="438"/>
      <c r="F7" s="438"/>
      <c r="G7" s="19"/>
      <c r="J7" s="439" t="s">
        <v>212</v>
      </c>
      <c r="K7" s="439"/>
      <c r="L7" s="439"/>
      <c r="M7" s="439"/>
      <c r="N7" s="439"/>
    </row>
    <row r="8" spans="2:19" ht="30.75" customHeight="1" x14ac:dyDescent="0.25">
      <c r="B8" s="19"/>
      <c r="C8" s="437" t="s">
        <v>93</v>
      </c>
      <c r="D8" s="437"/>
      <c r="E8" s="437"/>
      <c r="F8" s="437"/>
      <c r="G8" s="19"/>
    </row>
    <row r="9" spans="2:19" ht="31.5" x14ac:dyDescent="0.25">
      <c r="B9" s="19"/>
      <c r="C9" s="152" t="s">
        <v>42</v>
      </c>
      <c r="D9" s="152" t="s">
        <v>2</v>
      </c>
      <c r="E9" s="152" t="s">
        <v>4</v>
      </c>
      <c r="F9" s="152" t="s">
        <v>5</v>
      </c>
      <c r="G9" s="19"/>
      <c r="J9" s="152" t="s">
        <v>166</v>
      </c>
      <c r="K9" s="152" t="s">
        <v>2</v>
      </c>
      <c r="L9" s="152" t="s">
        <v>4</v>
      </c>
      <c r="M9" s="152" t="s">
        <v>168</v>
      </c>
      <c r="N9" s="169" t="s">
        <v>167</v>
      </c>
    </row>
    <row r="10" spans="2:19" ht="29.25" customHeight="1" x14ac:dyDescent="0.25">
      <c r="B10" s="19"/>
      <c r="C10" s="248" t="s">
        <v>86</v>
      </c>
      <c r="D10" s="447">
        <v>221334385</v>
      </c>
      <c r="E10" s="447">
        <v>189800151.41</v>
      </c>
      <c r="F10" s="448">
        <f>+(E10/D10)*100</f>
        <v>85.752673001982942</v>
      </c>
      <c r="G10" s="19"/>
      <c r="H10" s="70"/>
      <c r="J10" s="248" t="s">
        <v>86</v>
      </c>
      <c r="K10" s="153">
        <f>+D10/1000000</f>
        <v>221.334385</v>
      </c>
      <c r="L10" s="153">
        <f>+E10/1000000</f>
        <v>189.80015140999998</v>
      </c>
      <c r="M10" s="249">
        <v>31534233.59</v>
      </c>
      <c r="N10" s="154">
        <f>+(L10/K10)*100</f>
        <v>85.752673001982942</v>
      </c>
      <c r="O10" s="183"/>
      <c r="Q10" s="143"/>
    </row>
    <row r="11" spans="2:19" ht="43.5" customHeight="1" x14ac:dyDescent="0.25">
      <c r="B11" s="19"/>
      <c r="C11" s="248" t="s">
        <v>87</v>
      </c>
      <c r="D11" s="447">
        <v>684677280</v>
      </c>
      <c r="E11" s="447">
        <v>633285022.46000004</v>
      </c>
      <c r="F11" s="448">
        <f t="shared" ref="F11:F16" si="0">+(E11/D11)*100</f>
        <v>92.493944367483621</v>
      </c>
      <c r="G11" s="19"/>
      <c r="H11" s="70"/>
      <c r="J11" s="248" t="s">
        <v>87</v>
      </c>
      <c r="K11" s="153">
        <f t="shared" ref="K11:K15" si="1">+D11/1000000</f>
        <v>684.67728</v>
      </c>
      <c r="L11" s="153">
        <f t="shared" ref="L11:L15" si="2">+E11/1000000</f>
        <v>633.28502246000005</v>
      </c>
      <c r="M11" s="249">
        <v>51392257.539999999</v>
      </c>
      <c r="N11" s="154">
        <f t="shared" ref="N11:N16" si="3">+(L11/K11)*100</f>
        <v>92.493944367483621</v>
      </c>
      <c r="O11" s="183"/>
      <c r="Q11" s="143"/>
      <c r="R11" s="143"/>
      <c r="S11" s="143"/>
    </row>
    <row r="12" spans="2:19" ht="62.25" customHeight="1" x14ac:dyDescent="0.25">
      <c r="B12" s="19"/>
      <c r="C12" s="248" t="s">
        <v>88</v>
      </c>
      <c r="D12" s="447">
        <v>82858375</v>
      </c>
      <c r="E12" s="447">
        <v>75941585.260000005</v>
      </c>
      <c r="F12" s="448">
        <f t="shared" si="0"/>
        <v>91.652274450229086</v>
      </c>
      <c r="G12" s="19"/>
      <c r="H12" s="70"/>
      <c r="J12" s="248" t="s">
        <v>88</v>
      </c>
      <c r="K12" s="153">
        <f t="shared" si="1"/>
        <v>82.858374999999995</v>
      </c>
      <c r="L12" s="153">
        <f t="shared" si="2"/>
        <v>75.941585260000011</v>
      </c>
      <c r="M12" s="249">
        <v>6916789.7400000002</v>
      </c>
      <c r="N12" s="154">
        <f t="shared" si="3"/>
        <v>91.6522744502291</v>
      </c>
      <c r="O12" s="183"/>
      <c r="Q12" s="143"/>
      <c r="R12" s="143"/>
      <c r="S12" s="143"/>
    </row>
    <row r="13" spans="2:19" ht="40.5" customHeight="1" x14ac:dyDescent="0.25">
      <c r="B13" s="19"/>
      <c r="C13" s="227" t="s">
        <v>89</v>
      </c>
      <c r="D13" s="447">
        <v>517640144</v>
      </c>
      <c r="E13" s="447">
        <v>403780406.55000001</v>
      </c>
      <c r="F13" s="448">
        <f t="shared" si="0"/>
        <v>78.004075076140154</v>
      </c>
      <c r="G13" s="19"/>
      <c r="H13" s="70"/>
      <c r="J13" s="248" t="s">
        <v>89</v>
      </c>
      <c r="K13" s="153">
        <f t="shared" si="1"/>
        <v>517.64014399999996</v>
      </c>
      <c r="L13" s="153">
        <f t="shared" si="2"/>
        <v>403.78040655000001</v>
      </c>
      <c r="M13" s="249">
        <v>113859737.45</v>
      </c>
      <c r="N13" s="154">
        <f t="shared" si="3"/>
        <v>78.004075076140154</v>
      </c>
      <c r="O13" s="183"/>
      <c r="Q13" s="143"/>
      <c r="R13" s="143"/>
      <c r="S13" s="143"/>
    </row>
    <row r="14" spans="2:19" ht="41.25" customHeight="1" x14ac:dyDescent="0.25">
      <c r="B14" s="19"/>
      <c r="C14" s="227" t="s">
        <v>90</v>
      </c>
      <c r="D14" s="447">
        <v>9929029</v>
      </c>
      <c r="E14" s="447">
        <v>8751258.0099999998</v>
      </c>
      <c r="F14" s="448">
        <f t="shared" si="0"/>
        <v>88.138105045317118</v>
      </c>
      <c r="G14" s="19"/>
      <c r="H14" s="70"/>
      <c r="J14" s="248" t="s">
        <v>90</v>
      </c>
      <c r="K14" s="153">
        <f t="shared" si="1"/>
        <v>9.9290289999999999</v>
      </c>
      <c r="L14" s="153">
        <f t="shared" si="2"/>
        <v>8.751258009999999</v>
      </c>
      <c r="M14" s="249">
        <v>1177770.99</v>
      </c>
      <c r="N14" s="154">
        <f t="shared" si="3"/>
        <v>88.138105045317118</v>
      </c>
      <c r="O14" s="183"/>
      <c r="Q14" s="143"/>
      <c r="R14" s="143"/>
      <c r="S14" s="143"/>
    </row>
    <row r="15" spans="2:19" ht="30.75" x14ac:dyDescent="0.25">
      <c r="B15" s="19"/>
      <c r="C15" s="227" t="s">
        <v>91</v>
      </c>
      <c r="D15" s="447">
        <v>429091420</v>
      </c>
      <c r="E15" s="447">
        <v>423219686.73000002</v>
      </c>
      <c r="F15" s="448">
        <f t="shared" si="0"/>
        <v>98.631589214717934</v>
      </c>
      <c r="G15" s="19"/>
      <c r="H15" s="70"/>
      <c r="J15" s="248" t="s">
        <v>91</v>
      </c>
      <c r="K15" s="153">
        <f t="shared" si="1"/>
        <v>429.09142000000003</v>
      </c>
      <c r="L15" s="153">
        <f t="shared" si="2"/>
        <v>423.21968673000003</v>
      </c>
      <c r="M15" s="249">
        <v>5871733.2699999996</v>
      </c>
      <c r="N15" s="154">
        <f t="shared" si="3"/>
        <v>98.631589214717934</v>
      </c>
      <c r="O15" s="183"/>
      <c r="Q15" s="143"/>
      <c r="R15" s="143"/>
      <c r="S15" s="143"/>
    </row>
    <row r="16" spans="2:19" ht="18" x14ac:dyDescent="0.25">
      <c r="B16" s="19"/>
      <c r="C16" s="152" t="s">
        <v>45</v>
      </c>
      <c r="D16" s="449">
        <f>SUM(D10:D15)</f>
        <v>1945530633</v>
      </c>
      <c r="E16" s="449">
        <f>SUM(E10:E15)</f>
        <v>1734778110.4200001</v>
      </c>
      <c r="F16" s="450">
        <f t="shared" si="0"/>
        <v>89.167350078933467</v>
      </c>
      <c r="G16" s="19"/>
      <c r="J16" s="152" t="s">
        <v>45</v>
      </c>
      <c r="K16" s="155">
        <f>SUM(K10:K15)</f>
        <v>1945.5306329999999</v>
      </c>
      <c r="L16" s="157">
        <f>SUM(L10:L15)</f>
        <v>1734.7781104199998</v>
      </c>
      <c r="M16" s="157">
        <f>SUM(M10:M15)</f>
        <v>210752522.58000001</v>
      </c>
      <c r="N16" s="184">
        <f t="shared" si="3"/>
        <v>89.167350078933453</v>
      </c>
      <c r="O16" s="45"/>
      <c r="Q16" s="143"/>
      <c r="R16" s="143"/>
      <c r="S16" s="143"/>
    </row>
    <row r="17" spans="2:15" x14ac:dyDescent="0.25">
      <c r="B17" s="19"/>
      <c r="C17" s="53"/>
      <c r="D17" s="53"/>
      <c r="E17" s="53"/>
      <c r="F17" s="53"/>
      <c r="G17" s="19"/>
    </row>
    <row r="18" spans="2:15" x14ac:dyDescent="0.25">
      <c r="B18" s="19"/>
      <c r="C18" s="53"/>
      <c r="D18" s="53"/>
      <c r="E18" s="53"/>
      <c r="F18" s="53"/>
      <c r="G18" s="19"/>
      <c r="O18" s="45"/>
    </row>
    <row r="19" spans="2:15" ht="19.5" thickBot="1" x14ac:dyDescent="0.3">
      <c r="B19" s="19"/>
      <c r="C19" s="175" t="s">
        <v>99</v>
      </c>
      <c r="D19" s="19"/>
      <c r="E19" s="19"/>
      <c r="F19" s="19"/>
      <c r="G19" s="19"/>
    </row>
    <row r="20" spans="2:15" ht="167.25" customHeight="1" thickTop="1" thickBot="1" x14ac:dyDescent="0.3">
      <c r="C20" s="430" t="s">
        <v>193</v>
      </c>
      <c r="D20" s="431"/>
      <c r="E20" s="431"/>
      <c r="F20" s="432"/>
      <c r="O20" s="45"/>
    </row>
    <row r="21" spans="2:15" ht="22.5" thickTop="1" thickBot="1" x14ac:dyDescent="0.4">
      <c r="C21" s="141"/>
      <c r="D21" s="141"/>
      <c r="E21" s="141"/>
      <c r="F21" s="141"/>
    </row>
    <row r="22" spans="2:15" ht="186" customHeight="1" thickTop="1" thickBot="1" x14ac:dyDescent="0.35">
      <c r="C22" s="434" t="s">
        <v>192</v>
      </c>
      <c r="D22" s="435"/>
      <c r="E22" s="435"/>
      <c r="F22" s="436"/>
    </row>
    <row r="23" spans="2:15" ht="21.75" thickTop="1" x14ac:dyDescent="0.35">
      <c r="C23" s="142"/>
      <c r="D23" s="142"/>
      <c r="E23" s="142"/>
      <c r="F23" s="142"/>
    </row>
    <row r="24" spans="2:15" ht="21" x14ac:dyDescent="0.35">
      <c r="C24" s="433"/>
      <c r="D24" s="433"/>
      <c r="E24" s="433"/>
      <c r="F24" s="433"/>
    </row>
    <row r="30" spans="2:15" ht="78" customHeight="1" x14ac:dyDescent="0.25"/>
    <row r="56" spans="4:4" ht="18" x14ac:dyDescent="0.25">
      <c r="D56" s="140"/>
    </row>
  </sheetData>
  <mergeCells count="11">
    <mergeCell ref="C20:F20"/>
    <mergeCell ref="C24:F24"/>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Juan Esteban Ordonez Gonzalez</cp:lastModifiedBy>
  <cp:lastPrinted>2023-06-12T17:07:39Z</cp:lastPrinted>
  <dcterms:created xsi:type="dcterms:W3CDTF">2023-02-11T22:01:01Z</dcterms:created>
  <dcterms:modified xsi:type="dcterms:W3CDTF">2026-01-05T15:26:20Z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