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BOSQUES Y DIFOPROCO" sheetId="6" r:id="rId1"/>
    <sheet name="PRODENORTE" sheetId="7" r:id="rId2"/>
    <sheet name="PEQUEÑA CUANTIA" sheetId="8" r:id="rId3"/>
  </sheets>
  <calcPr calcId="152511"/>
</workbook>
</file>

<file path=xl/calcChain.xml><?xml version="1.0" encoding="utf-8"?>
<calcChain xmlns="http://schemas.openxmlformats.org/spreadsheetml/2006/main">
  <c r="H31" i="8" l="1"/>
  <c r="N30" i="8"/>
  <c r="M30" i="8"/>
  <c r="L30" i="8"/>
  <c r="K30" i="8"/>
  <c r="J30" i="8"/>
  <c r="I30" i="8"/>
  <c r="H30" i="8"/>
  <c r="G30" i="8"/>
  <c r="F30" i="8"/>
  <c r="E30" i="8"/>
  <c r="D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30" i="8" s="1"/>
  <c r="N9" i="8"/>
  <c r="N31" i="8" s="1"/>
  <c r="M9" i="8"/>
  <c r="M31" i="8" s="1"/>
  <c r="L9" i="8"/>
  <c r="L31" i="8" s="1"/>
  <c r="K9" i="8"/>
  <c r="K31" i="8" s="1"/>
  <c r="J9" i="8"/>
  <c r="J31" i="8" s="1"/>
  <c r="I9" i="8"/>
  <c r="I31" i="8" s="1"/>
  <c r="H9" i="8"/>
  <c r="G9" i="8"/>
  <c r="F9" i="8"/>
  <c r="E9" i="8"/>
  <c r="D9" i="8"/>
  <c r="O8" i="8"/>
  <c r="O7" i="8"/>
  <c r="O9" i="8" s="1"/>
  <c r="O31" i="8" s="1"/>
  <c r="H6" i="8"/>
  <c r="G6" i="8"/>
  <c r="G31" i="8" s="1"/>
  <c r="F6" i="8"/>
  <c r="F31" i="8" s="1"/>
  <c r="E6" i="8"/>
  <c r="E31" i="8" s="1"/>
  <c r="D6" i="8"/>
  <c r="D31" i="8" s="1"/>
  <c r="O5" i="8"/>
  <c r="O23" i="7" l="1"/>
  <c r="Q22" i="7"/>
  <c r="P22" i="7"/>
  <c r="O22" i="7"/>
  <c r="N22" i="7"/>
  <c r="M22" i="7"/>
  <c r="L22" i="7"/>
  <c r="K22" i="7"/>
  <c r="J22" i="7"/>
  <c r="I22" i="7"/>
  <c r="G22" i="7"/>
  <c r="F22" i="7"/>
  <c r="D22" i="7"/>
  <c r="R21" i="7"/>
  <c r="R22" i="7" s="1"/>
  <c r="D21" i="7"/>
  <c r="R20" i="7"/>
  <c r="D20" i="7"/>
  <c r="Q19" i="7"/>
  <c r="P19" i="7"/>
  <c r="O19" i="7"/>
  <c r="N19" i="7"/>
  <c r="M19" i="7"/>
  <c r="L19" i="7"/>
  <c r="K19" i="7"/>
  <c r="J19" i="7"/>
  <c r="I19" i="7"/>
  <c r="E19" i="7"/>
  <c r="E23" i="7" s="1"/>
  <c r="D18" i="7"/>
  <c r="G18" i="7" s="1"/>
  <c r="R17" i="7"/>
  <c r="G16" i="7"/>
  <c r="G19" i="7" s="1"/>
  <c r="F16" i="7"/>
  <c r="R15" i="7"/>
  <c r="R14" i="7"/>
  <c r="G13" i="7"/>
  <c r="F13" i="7"/>
  <c r="R13" i="7" s="1"/>
  <c r="D13" i="7"/>
  <c r="D19" i="7" s="1"/>
  <c r="R12" i="7"/>
  <c r="G11" i="7"/>
  <c r="F11" i="7"/>
  <c r="R11" i="7" s="1"/>
  <c r="D11" i="7"/>
  <c r="R10" i="7"/>
  <c r="Q7" i="7"/>
  <c r="Q23" i="7" s="1"/>
  <c r="P7" i="7"/>
  <c r="P23" i="7" s="1"/>
  <c r="O7" i="7"/>
  <c r="N7" i="7"/>
  <c r="N23" i="7" s="1"/>
  <c r="M7" i="7"/>
  <c r="M23" i="7" s="1"/>
  <c r="L7" i="7"/>
  <c r="L23" i="7" s="1"/>
  <c r="K7" i="7"/>
  <c r="K23" i="7" s="1"/>
  <c r="J7" i="7"/>
  <c r="J23" i="7" s="1"/>
  <c r="I7" i="7"/>
  <c r="I23" i="7" s="1"/>
  <c r="G7" i="7"/>
  <c r="R7" i="7" s="1"/>
  <c r="F7" i="7"/>
  <c r="D7" i="7"/>
  <c r="D23" i="7" s="1"/>
  <c r="R6" i="7"/>
  <c r="A6" i="7"/>
  <c r="R5" i="7"/>
  <c r="F18" i="7" l="1"/>
  <c r="R16" i="7"/>
  <c r="G23" i="7"/>
  <c r="F19" i="7" l="1"/>
  <c r="R18" i="7"/>
  <c r="F23" i="7" l="1"/>
  <c r="R19" i="7"/>
  <c r="R23" i="7" s="1"/>
  <c r="K37" i="6" l="1"/>
  <c r="K38" i="6" s="1"/>
  <c r="I38" i="6"/>
  <c r="J37" i="6"/>
  <c r="J38" i="6" s="1"/>
  <c r="I37" i="6"/>
  <c r="H37" i="6"/>
  <c r="H38" i="6" s="1"/>
  <c r="G37" i="6"/>
  <c r="G38" i="6" s="1"/>
  <c r="F37" i="6"/>
  <c r="F38" i="6" s="1"/>
  <c r="E37" i="6"/>
  <c r="E38" i="6" s="1"/>
  <c r="D37" i="6"/>
  <c r="D38" i="6" s="1"/>
  <c r="L36" i="6"/>
  <c r="L35" i="6"/>
  <c r="L37" i="6" l="1"/>
  <c r="L38" i="6" s="1"/>
  <c r="N26" i="6"/>
  <c r="M26" i="6"/>
  <c r="L26" i="6"/>
  <c r="K26" i="6"/>
  <c r="J26" i="6"/>
  <c r="I26" i="6"/>
  <c r="H26" i="6"/>
  <c r="G26" i="6"/>
  <c r="F26" i="6"/>
  <c r="E26" i="6"/>
  <c r="D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N9" i="6"/>
  <c r="M9" i="6"/>
  <c r="L9" i="6"/>
  <c r="K9" i="6"/>
  <c r="J9" i="6"/>
  <c r="J27" i="6" s="1"/>
  <c r="I9" i="6"/>
  <c r="H9" i="6"/>
  <c r="G9" i="6"/>
  <c r="F9" i="6"/>
  <c r="E9" i="6"/>
  <c r="D9" i="6"/>
  <c r="O8" i="6"/>
  <c r="O7" i="6"/>
  <c r="O6" i="6"/>
  <c r="O9" i="6" s="1"/>
  <c r="N5" i="6"/>
  <c r="M5" i="6"/>
  <c r="L5" i="6"/>
  <c r="L27" i="6" s="1"/>
  <c r="K5" i="6"/>
  <c r="J5" i="6"/>
  <c r="I5" i="6"/>
  <c r="H5" i="6"/>
  <c r="G5" i="6"/>
  <c r="F5" i="6"/>
  <c r="E5" i="6"/>
  <c r="D5" i="6"/>
  <c r="D27" i="6" s="1"/>
  <c r="O4" i="6"/>
  <c r="O5" i="6" s="1"/>
  <c r="K27" i="6" l="1"/>
  <c r="I27" i="6"/>
  <c r="E27" i="6"/>
  <c r="M27" i="6"/>
  <c r="F27" i="6"/>
  <c r="N27" i="6"/>
  <c r="O26" i="6"/>
  <c r="G27" i="6"/>
  <c r="H27" i="6"/>
  <c r="O27" i="6"/>
</calcChain>
</file>

<file path=xl/sharedStrings.xml><?xml version="1.0" encoding="utf-8"?>
<sst xmlns="http://schemas.openxmlformats.org/spreadsheetml/2006/main" count="162" uniqueCount="123">
  <si>
    <t>NOMBRE</t>
  </si>
  <si>
    <t>RENGLON y NO. DE CONTRATO</t>
  </si>
  <si>
    <t>184-001-17</t>
  </si>
  <si>
    <t>183-001-17</t>
  </si>
  <si>
    <t>189-007-17</t>
  </si>
  <si>
    <t>189-006-17</t>
  </si>
  <si>
    <t>189-003-17</t>
  </si>
  <si>
    <t>189-005-17</t>
  </si>
  <si>
    <t>183-003-17</t>
  </si>
  <si>
    <t>183-002-17</t>
  </si>
  <si>
    <t>189-004-17</t>
  </si>
  <si>
    <t>189-009-17</t>
  </si>
  <si>
    <t>NO.</t>
  </si>
  <si>
    <t>BYRON NOE ESTRADA MENDEZ</t>
  </si>
  <si>
    <t xml:space="preserve">VALOR CONTRATO ANUAL </t>
  </si>
  <si>
    <t xml:space="preserve">ROBERTO REYNIERI RABARIQUE PADILLA </t>
  </si>
  <si>
    <t>BILLY ESTUARDO PALMA CAMEROS</t>
  </si>
  <si>
    <t>SYLVIA NINETT VALDEZ GUERRA</t>
  </si>
  <si>
    <t>ELMER GEOVANI ZUÑIGA CAMBARA</t>
  </si>
  <si>
    <t>VICTOR MANUEL SANCHEZ FRANCO</t>
  </si>
  <si>
    <t>IRMA ESPERANZA BALSELLS ORELLANA DE ALVARADO</t>
  </si>
  <si>
    <t>ALFONSO DE LA CRUZ VELIZ SAZO</t>
  </si>
  <si>
    <t>HENRY ESTUARDO BOTZOC CHOC</t>
  </si>
  <si>
    <t>ZUCLLY YOLYZET MANZANERO CORZO</t>
  </si>
  <si>
    <t>TOTAL  RENGLON 184</t>
  </si>
  <si>
    <t>TOTAL  RENGLON 183</t>
  </si>
  <si>
    <t>TOTAL  RENGLON 189</t>
  </si>
  <si>
    <t xml:space="preserve">TOTAL </t>
  </si>
  <si>
    <t>189-010-17</t>
  </si>
  <si>
    <t>PEDRO PINTO SANCHEZ</t>
  </si>
  <si>
    <t>189-011-17</t>
  </si>
  <si>
    <t>BYRON JEOVANNY FUENTES MIRANDA</t>
  </si>
  <si>
    <t>JONATHAN ESTUARDO ZEPEDA MARROQUIN</t>
  </si>
  <si>
    <t>GRAN TOTAL</t>
  </si>
  <si>
    <t>PROGRAMA BOSQUES DE AGUA PARA LA CONCORDIA</t>
  </si>
  <si>
    <t>189-012-17</t>
  </si>
  <si>
    <t>189-016-17</t>
  </si>
  <si>
    <t>HENRY OMAR ESCOBAR PINEDA</t>
  </si>
  <si>
    <t>189-017-17</t>
  </si>
  <si>
    <t>MARVIN LEONEL BARRENO REYES</t>
  </si>
  <si>
    <t>189-018-17</t>
  </si>
  <si>
    <t>HECTOR AUGUSTO TURCIOS BALCARCEL</t>
  </si>
  <si>
    <t>189-022-17</t>
  </si>
  <si>
    <t xml:space="preserve">ALEJANDRA DIAZ SANDOVAL </t>
  </si>
  <si>
    <t>189-023-17</t>
  </si>
  <si>
    <t>VINICIO RENE SANDOVAL LARRAZABAL</t>
  </si>
  <si>
    <t>189-024-17</t>
  </si>
  <si>
    <t>MARIO ALBERTO MENEGAZZO VALDEZ</t>
  </si>
  <si>
    <t>189-025-17</t>
  </si>
  <si>
    <t>SANDRA JANNETTE GARCIA LIMA DE CHALI</t>
  </si>
  <si>
    <t>PRIMIER PAGO/MARZO</t>
  </si>
  <si>
    <t>SEGUNDO PAGO/ABRIL</t>
  </si>
  <si>
    <t xml:space="preserve"> TERCER PAGO/MAYO</t>
  </si>
  <si>
    <t>CUARTO PAGO/JUNIO</t>
  </si>
  <si>
    <t>QUINTO PAGO/JULIO</t>
  </si>
  <si>
    <t>SEXTO PAGO/AGOSTO</t>
  </si>
  <si>
    <t>SEPTIMO PAGO/SEPTIEMBRE</t>
  </si>
  <si>
    <t>OCTAVO  PAGO/OCTUBRE</t>
  </si>
  <si>
    <t>NOVENO PAGO/NOVIEMBRE</t>
  </si>
  <si>
    <t xml:space="preserve"> DECIMO PAGO/DICIEMBRE</t>
  </si>
  <si>
    <t>189-026-17</t>
  </si>
  <si>
    <t>IVAN ALBERTO NAVAS GARCIA</t>
  </si>
  <si>
    <t>189-027-17</t>
  </si>
  <si>
    <t>Patrick Rene Lara Martinez</t>
  </si>
  <si>
    <t>DIRECCION DE FORTALECIMIENTO PARA LA ORGANIZACIÓN PRODUCTIVA Y COMERCIALIZACIÓN</t>
  </si>
  <si>
    <t>COMPROMISO</t>
  </si>
  <si>
    <t>DEVENGADO</t>
  </si>
  <si>
    <t>PRIMIER PAGO/JUNIO</t>
  </si>
  <si>
    <t>SEGUNDO PAGO/JULIO</t>
  </si>
  <si>
    <t xml:space="preserve"> TERCER PAGO/AGOSTO</t>
  </si>
  <si>
    <t>CUARTO PAGO/SEPTIEMBRE</t>
  </si>
  <si>
    <t>QUINTO PAGO/OCTUBRE</t>
  </si>
  <si>
    <t>SEXTO PAGO/NOVIEMBRE</t>
  </si>
  <si>
    <t xml:space="preserve">CONVENIO DE DONACIÓN DE PEQUEÑA CUANTIA No 200000538-GT PARA EL PROGRAMA DE FORTALECIMIENTO DE LA CAPACIDAD INSTITUCIONAL DEL MINISTERIO DE AGRICULTURA, GANADERIA Y ALIMENTACIÓN. </t>
  </si>
  <si>
    <t>REN-No.ACTA ADMINISTRATIVA -FECHA</t>
  </si>
  <si>
    <t>VALOR ACTA ACTUAL</t>
  </si>
  <si>
    <t xml:space="preserve">PRIMIER PAGO </t>
  </si>
  <si>
    <t xml:space="preserve">SEGUNDO PAGO </t>
  </si>
  <si>
    <t xml:space="preserve"> TERCER PAGO</t>
  </si>
  <si>
    <t>CUARTO PAGO</t>
  </si>
  <si>
    <t>QUINTO PAGO</t>
  </si>
  <si>
    <t>SEXTO PAGO</t>
  </si>
  <si>
    <t>SEPTIMO PAGO</t>
  </si>
  <si>
    <t>OCTAVO  PAGO</t>
  </si>
  <si>
    <t>NOVENO PAGO</t>
  </si>
  <si>
    <t xml:space="preserve"> DECIMO PAGO</t>
  </si>
  <si>
    <t>022-2017</t>
  </si>
  <si>
    <t>023-2017</t>
  </si>
  <si>
    <t>026-2017</t>
  </si>
  <si>
    <t>TOTAL  RENGLON 185</t>
  </si>
  <si>
    <t>SOLICITUD DE CUOTA RENGLON 189</t>
  </si>
  <si>
    <t xml:space="preserve">Obsservaciòn: </t>
  </si>
  <si>
    <t>En el mes de octubre a Mario Alberto Menegazzo Valdez se le pago Q.30,000.00,  que corresponde a los meses de Septiembre y Octubre 2017</t>
  </si>
  <si>
    <t>A Sandra Jannette Garcia Lima de Chali se le pago unicamente el mes Octubre 2017</t>
  </si>
  <si>
    <t>Del 01 al 31 de Octubre 2017</t>
  </si>
  <si>
    <t>PROGRAMA PRODENORTE</t>
  </si>
  <si>
    <t>REN-No.CONTRATO-FECHA</t>
  </si>
  <si>
    <t>PRIMER   PAGO FUENTE 61</t>
  </si>
  <si>
    <t xml:space="preserve">PRIMER   PAGO FUENTE 52 </t>
  </si>
  <si>
    <t>PRIMER Y   PAGO FUENTE 11</t>
  </si>
  <si>
    <t>SEGUNDO PAGO FUENTE 52</t>
  </si>
  <si>
    <t>SEGUNDO PAGO FUENTE 11</t>
  </si>
  <si>
    <t>181-000-00</t>
  </si>
  <si>
    <t>Amanda Aurora Bac Paac</t>
  </si>
  <si>
    <t>Ezequiel Abraham López Bautista</t>
  </si>
  <si>
    <t>TOTAL  RENGLON 181</t>
  </si>
  <si>
    <t>185-000-00</t>
  </si>
  <si>
    <t>Gerardo Rafael Flores García</t>
  </si>
  <si>
    <t>Aventuras Turísticas, S.A.</t>
  </si>
  <si>
    <t>José Peréz Gómez</t>
  </si>
  <si>
    <t>Marco Tulio Sierra Lemus</t>
  </si>
  <si>
    <t>Kress Ada Hernández Sanchez</t>
  </si>
  <si>
    <t>Erick Anibal Caal Suc Nestor</t>
  </si>
  <si>
    <t xml:space="preserve">Marvin Yovani Macz González </t>
  </si>
  <si>
    <t>Lisandro Isai Cienfuegos Albizures</t>
  </si>
  <si>
    <t>Amarilis Modesta Titul Sacba</t>
  </si>
  <si>
    <t>189-000-17</t>
  </si>
  <si>
    <t>Jeronimo Humberto Ical Hub</t>
  </si>
  <si>
    <t>Daniel Raul Lemus Diaz</t>
  </si>
  <si>
    <t>FUENTE 61 Y 11</t>
  </si>
  <si>
    <t>MARIO ESTUARDO MORALES OCHOA</t>
  </si>
  <si>
    <t>JOSE FENANDO LOPEZ CASTAÑEDA</t>
  </si>
  <si>
    <t>RUDDY MIGUEL GIRON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</si>
</sst>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&quot;Q&quot;#,##0.00_);[Red]\(&quot;Q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Segoe UI Light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2" fillId="2" borderId="8" xfId="1" applyFont="1" applyFill="1" applyBorder="1"/>
    <xf numFmtId="164" fontId="0" fillId="0" borderId="10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164" fontId="2" fillId="5" borderId="0" xfId="0" applyNumberFormat="1" applyFont="1" applyFill="1"/>
    <xf numFmtId="0" fontId="0" fillId="2" borderId="1" xfId="0" applyFill="1" applyBorder="1" applyAlignment="1">
      <alignment vertical="center"/>
    </xf>
    <xf numFmtId="0" fontId="0" fillId="3" borderId="10" xfId="0" applyFill="1" applyBorder="1"/>
    <xf numFmtId="0" fontId="0" fillId="0" borderId="7" xfId="0" applyBorder="1"/>
    <xf numFmtId="0" fontId="0" fillId="0" borderId="10" xfId="0" applyBorder="1"/>
    <xf numFmtId="164" fontId="2" fillId="5" borderId="20" xfId="0" applyNumberFormat="1" applyFont="1" applyFill="1" applyBorder="1"/>
    <xf numFmtId="164" fontId="2" fillId="5" borderId="19" xfId="0" applyNumberFormat="1" applyFont="1" applyFill="1" applyBorder="1"/>
    <xf numFmtId="164" fontId="2" fillId="5" borderId="2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0" fillId="0" borderId="6" xfId="0" applyNumberFormat="1" applyBorder="1"/>
    <xf numFmtId="0" fontId="0" fillId="0" borderId="11" xfId="0" applyBorder="1" applyAlignment="1">
      <alignment horizontal="center"/>
    </xf>
    <xf numFmtId="164" fontId="0" fillId="0" borderId="11" xfId="1" applyFont="1" applyBorder="1"/>
    <xf numFmtId="164" fontId="0" fillId="0" borderId="17" xfId="1" applyFont="1" applyBorder="1"/>
    <xf numFmtId="165" fontId="0" fillId="0" borderId="2" xfId="0" applyNumberFormat="1" applyBorder="1"/>
    <xf numFmtId="165" fontId="5" fillId="0" borderId="1" xfId="0" applyNumberFormat="1" applyFont="1" applyFill="1" applyBorder="1"/>
    <xf numFmtId="165" fontId="0" fillId="0" borderId="0" xfId="0" applyNumberFormat="1"/>
    <xf numFmtId="0" fontId="5" fillId="0" borderId="1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/>
    <xf numFmtId="164" fontId="5" fillId="0" borderId="2" xfId="1" applyFont="1" applyFill="1" applyBorder="1"/>
    <xf numFmtId="165" fontId="5" fillId="0" borderId="10" xfId="0" applyNumberFormat="1" applyFont="1" applyFill="1" applyBorder="1"/>
    <xf numFmtId="165" fontId="5" fillId="0" borderId="16" xfId="0" applyNumberFormat="1" applyFont="1" applyFill="1" applyBorder="1"/>
    <xf numFmtId="165" fontId="4" fillId="0" borderId="1" xfId="0" applyNumberFormat="1" applyFont="1" applyFill="1" applyBorder="1"/>
    <xf numFmtId="0" fontId="5" fillId="0" borderId="0" xfId="0" applyFont="1" applyFill="1"/>
    <xf numFmtId="0" fontId="5" fillId="0" borderId="1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0" xfId="0" applyFont="1" applyFill="1" applyBorder="1"/>
    <xf numFmtId="164" fontId="5" fillId="0" borderId="1" xfId="1" applyFont="1" applyFill="1" applyBorder="1"/>
    <xf numFmtId="0" fontId="5" fillId="0" borderId="1" xfId="0" applyFont="1" applyFill="1" applyBorder="1"/>
    <xf numFmtId="165" fontId="5" fillId="0" borderId="0" xfId="0" applyNumberFormat="1" applyFont="1" applyFill="1"/>
    <xf numFmtId="164" fontId="2" fillId="2" borderId="14" xfId="1" applyFont="1" applyFill="1" applyBorder="1"/>
    <xf numFmtId="165" fontId="2" fillId="2" borderId="14" xfId="0" applyNumberFormat="1" applyFont="1" applyFill="1" applyBorder="1"/>
    <xf numFmtId="165" fontId="2" fillId="2" borderId="12" xfId="1" applyNumberFormat="1" applyFont="1" applyFill="1" applyBorder="1"/>
    <xf numFmtId="165" fontId="2" fillId="2" borderId="13" xfId="0" applyNumberFormat="1" applyFont="1" applyFill="1" applyBorder="1"/>
    <xf numFmtId="165" fontId="2" fillId="2" borderId="22" xfId="0" applyNumberFormat="1" applyFont="1" applyFill="1" applyBorder="1"/>
    <xf numFmtId="165" fontId="2" fillId="2" borderId="23" xfId="0" applyNumberFormat="1" applyFont="1" applyFill="1" applyBorder="1"/>
    <xf numFmtId="165" fontId="2" fillId="2" borderId="24" xfId="0" applyNumberFormat="1" applyFont="1" applyFill="1" applyBorder="1"/>
    <xf numFmtId="164" fontId="2" fillId="2" borderId="23" xfId="1" applyFont="1" applyFill="1" applyBorder="1"/>
    <xf numFmtId="0" fontId="7" fillId="7" borderId="0" xfId="0" applyFont="1" applyFill="1"/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2" fillId="2" borderId="25" xfId="1" applyFont="1" applyFill="1" applyBorder="1"/>
    <xf numFmtId="0" fontId="9" fillId="2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/>
    </xf>
    <xf numFmtId="165" fontId="2" fillId="2" borderId="1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6" fontId="10" fillId="0" borderId="0" xfId="0" applyNumberFormat="1" applyFont="1" applyAlignment="1">
      <alignment horizontal="center"/>
    </xf>
    <xf numFmtId="165" fontId="0" fillId="0" borderId="1" xfId="0" applyNumberFormat="1" applyFont="1" applyFill="1" applyBorder="1"/>
    <xf numFmtId="165" fontId="2" fillId="0" borderId="1" xfId="0" applyNumberFormat="1" applyFont="1" applyFill="1" applyBorder="1"/>
    <xf numFmtId="165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6" fontId="0" fillId="3" borderId="1" xfId="1" applyNumberFormat="1" applyFont="1" applyFill="1" applyBorder="1" applyAlignment="1">
      <alignment horizontal="center"/>
    </xf>
    <xf numFmtId="166" fontId="2" fillId="2" borderId="8" xfId="1" applyNumberFormat="1" applyFont="1" applyFill="1" applyBorder="1"/>
    <xf numFmtId="165" fontId="2" fillId="2" borderId="8" xfId="1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27" xfId="1" applyFont="1" applyFill="1" applyBorder="1"/>
    <xf numFmtId="166" fontId="0" fillId="0" borderId="1" xfId="1" applyNumberFormat="1" applyFont="1" applyBorder="1"/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164" fontId="5" fillId="0" borderId="2" xfId="1" applyFont="1" applyBorder="1"/>
    <xf numFmtId="165" fontId="5" fillId="0" borderId="1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/>
    <xf numFmtId="164" fontId="5" fillId="0" borderId="1" xfId="1" applyFont="1" applyBorder="1"/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7" xfId="0" applyFont="1" applyBorder="1"/>
    <xf numFmtId="164" fontId="5" fillId="0" borderId="11" xfId="1" applyFont="1" applyBorder="1"/>
    <xf numFmtId="165" fontId="5" fillId="0" borderId="6" xfId="0" applyNumberFormat="1" applyFont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5" fontId="2" fillId="2" borderId="25" xfId="0" applyNumberFormat="1" applyFont="1" applyFill="1" applyBorder="1"/>
    <xf numFmtId="166" fontId="2" fillId="5" borderId="20" xfId="0" applyNumberFormat="1" applyFont="1" applyFill="1" applyBorder="1"/>
    <xf numFmtId="164" fontId="2" fillId="2" borderId="12" xfId="1" applyFont="1" applyFill="1" applyBorder="1"/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4" fontId="0" fillId="3" borderId="0" xfId="1" applyFont="1" applyFill="1" applyBorder="1"/>
    <xf numFmtId="165" fontId="0" fillId="3" borderId="0" xfId="0" applyNumberFormat="1" applyFill="1" applyBorder="1"/>
    <xf numFmtId="164" fontId="2" fillId="3" borderId="0" xfId="1" applyFont="1" applyFill="1" applyBorder="1"/>
    <xf numFmtId="165" fontId="2" fillId="3" borderId="0" xfId="0" applyNumberFormat="1" applyFont="1" applyFill="1" applyBorder="1"/>
    <xf numFmtId="164" fontId="5" fillId="3" borderId="0" xfId="1" applyFont="1" applyFill="1" applyBorder="1"/>
    <xf numFmtId="165" fontId="5" fillId="3" borderId="0" xfId="0" applyNumberFormat="1" applyFont="1" applyFill="1" applyBorder="1"/>
    <xf numFmtId="165" fontId="2" fillId="3" borderId="0" xfId="1" applyNumberFormat="1" applyFont="1" applyFill="1" applyBorder="1"/>
    <xf numFmtId="164" fontId="2" fillId="3" borderId="0" xfId="0" applyNumberFormat="1" applyFont="1" applyFill="1" applyBorder="1"/>
    <xf numFmtId="0" fontId="0" fillId="3" borderId="0" xfId="0" applyFill="1"/>
    <xf numFmtId="164" fontId="0" fillId="3" borderId="0" xfId="0" applyNumberFormat="1" applyFill="1" applyBorder="1"/>
    <xf numFmtId="164" fontId="0" fillId="3" borderId="1" xfId="1" applyFont="1" applyFill="1" applyBorder="1"/>
    <xf numFmtId="165" fontId="0" fillId="8" borderId="1" xfId="0" applyNumberFormat="1" applyFill="1" applyBorder="1"/>
    <xf numFmtId="0" fontId="6" fillId="9" borderId="1" xfId="0" applyFont="1" applyFill="1" applyBorder="1" applyAlignment="1">
      <alignment horizontal="center" vertical="center" wrapText="1"/>
    </xf>
    <xf numFmtId="165" fontId="0" fillId="9" borderId="1" xfId="0" applyNumberFormat="1" applyFill="1" applyBorder="1"/>
    <xf numFmtId="165" fontId="2" fillId="9" borderId="1" xfId="0" applyNumberFormat="1" applyFont="1" applyFill="1" applyBorder="1"/>
    <xf numFmtId="165" fontId="5" fillId="9" borderId="1" xfId="0" applyNumberFormat="1" applyFont="1" applyFill="1" applyBorder="1"/>
    <xf numFmtId="165" fontId="2" fillId="9" borderId="12" xfId="0" applyNumberFormat="1" applyFont="1" applyFill="1" applyBorder="1"/>
    <xf numFmtId="164" fontId="2" fillId="9" borderId="20" xfId="0" applyNumberFormat="1" applyFont="1" applyFill="1" applyBorder="1"/>
    <xf numFmtId="164" fontId="2" fillId="2" borderId="17" xfId="1" applyFont="1" applyFill="1" applyBorder="1"/>
    <xf numFmtId="165" fontId="2" fillId="2" borderId="2" xfId="0" applyNumberFormat="1" applyFont="1" applyFill="1" applyBorder="1"/>
    <xf numFmtId="164" fontId="2" fillId="2" borderId="20" xfId="1" applyFont="1" applyFill="1" applyBorder="1"/>
    <xf numFmtId="165" fontId="2" fillId="2" borderId="3" xfId="0" applyNumberFormat="1" applyFont="1" applyFill="1" applyBorder="1"/>
    <xf numFmtId="0" fontId="5" fillId="3" borderId="1" xfId="0" applyFont="1" applyFill="1" applyBorder="1" applyAlignment="1">
      <alignment horizontal="left" vertical="center"/>
    </xf>
    <xf numFmtId="165" fontId="0" fillId="0" borderId="11" xfId="0" applyNumberFormat="1" applyBorder="1"/>
    <xf numFmtId="0" fontId="0" fillId="0" borderId="1" xfId="0" applyFont="1" applyBorder="1" applyAlignment="1">
      <alignment horizontal="left"/>
    </xf>
    <xf numFmtId="164" fontId="0" fillId="3" borderId="7" xfId="1" applyFont="1" applyFill="1" applyBorder="1"/>
    <xf numFmtId="165" fontId="2" fillId="2" borderId="8" xfId="0" applyNumberFormat="1" applyFont="1" applyFill="1" applyBorder="1"/>
    <xf numFmtId="165" fontId="0" fillId="8" borderId="20" xfId="0" applyNumberFormat="1" applyFill="1" applyBorder="1"/>
    <xf numFmtId="0" fontId="0" fillId="3" borderId="1" xfId="0" applyFill="1" applyBorder="1" applyAlignment="1">
      <alignment horizontal="left" vertical="center"/>
    </xf>
    <xf numFmtId="166" fontId="2" fillId="2" borderId="1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4" borderId="0" xfId="0" applyFont="1" applyFill="1" applyAlignment="1">
      <alignment horizontal="center" vertical="justify"/>
    </xf>
    <xf numFmtId="0" fontId="0" fillId="2" borderId="26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U3" sqref="U3"/>
    </sheetView>
  </sheetViews>
  <sheetFormatPr baseColWidth="10" defaultRowHeight="15" x14ac:dyDescent="0.25"/>
  <cols>
    <col min="1" max="1" width="5.140625" customWidth="1"/>
    <col min="2" max="2" width="10.85546875" customWidth="1"/>
    <col min="3" max="3" width="42.42578125" bestFit="1" customWidth="1"/>
    <col min="4" max="4" width="13.5703125" customWidth="1"/>
    <col min="5" max="5" width="0.140625" hidden="1" customWidth="1"/>
    <col min="6" max="9" width="12.42578125" hidden="1" customWidth="1"/>
    <col min="10" max="10" width="0.140625" hidden="1" customWidth="1"/>
    <col min="11" max="11" width="19.7109375" customWidth="1"/>
    <col min="12" max="12" width="17.28515625" bestFit="1" customWidth="1"/>
    <col min="13" max="13" width="19" bestFit="1" customWidth="1"/>
    <col min="14" max="14" width="18.140625" bestFit="1" customWidth="1"/>
    <col min="15" max="15" width="13.85546875" bestFit="1" customWidth="1"/>
    <col min="16" max="16" width="15.7109375" customWidth="1"/>
    <col min="17" max="17" width="13" bestFit="1" customWidth="1"/>
    <col min="18" max="18" width="12.42578125" bestFit="1" customWidth="1"/>
  </cols>
  <sheetData>
    <row r="1" spans="1:17" ht="15.75" customHeight="1" x14ac:dyDescent="0.35">
      <c r="A1" s="140" t="s">
        <v>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7" ht="15.75" customHeight="1" thickBot="1" x14ac:dyDescent="0.3"/>
    <row r="3" spans="1:17" ht="57" customHeight="1" x14ac:dyDescent="0.25">
      <c r="A3" s="18" t="s">
        <v>12</v>
      </c>
      <c r="B3" s="12" t="s">
        <v>1</v>
      </c>
      <c r="C3" s="12" t="s">
        <v>0</v>
      </c>
      <c r="D3" s="5" t="s">
        <v>14</v>
      </c>
      <c r="E3" s="25" t="s">
        <v>50</v>
      </c>
      <c r="F3" s="25" t="s">
        <v>51</v>
      </c>
      <c r="G3" s="25" t="s">
        <v>52</v>
      </c>
      <c r="H3" s="25" t="s">
        <v>53</v>
      </c>
      <c r="I3" s="25" t="s">
        <v>54</v>
      </c>
      <c r="J3" s="25" t="s">
        <v>55</v>
      </c>
      <c r="K3" s="25" t="s">
        <v>56</v>
      </c>
      <c r="L3" s="115" t="s">
        <v>57</v>
      </c>
      <c r="M3" s="25" t="s">
        <v>58</v>
      </c>
      <c r="N3" s="25" t="s">
        <v>59</v>
      </c>
      <c r="O3" s="12" t="s">
        <v>27</v>
      </c>
    </row>
    <row r="4" spans="1:17" ht="15.75" customHeight="1" thickBot="1" x14ac:dyDescent="0.3">
      <c r="A4" s="6">
        <v>1</v>
      </c>
      <c r="B4" s="6" t="s">
        <v>2</v>
      </c>
      <c r="C4" s="8" t="s">
        <v>15</v>
      </c>
      <c r="D4" s="9">
        <v>132000</v>
      </c>
      <c r="E4" s="13">
        <v>22000</v>
      </c>
      <c r="F4" s="13">
        <v>11000</v>
      </c>
      <c r="G4" s="13">
        <v>11000</v>
      </c>
      <c r="H4" s="13">
        <v>11000</v>
      </c>
      <c r="I4" s="13">
        <v>11000</v>
      </c>
      <c r="J4" s="13">
        <v>11000</v>
      </c>
      <c r="K4" s="26">
        <v>11000</v>
      </c>
      <c r="L4" s="116">
        <v>11000</v>
      </c>
      <c r="M4" s="13">
        <v>11000</v>
      </c>
      <c r="N4" s="13">
        <v>22000</v>
      </c>
      <c r="O4" s="13">
        <f>SUM(E4:N4)</f>
        <v>132000</v>
      </c>
    </row>
    <row r="5" spans="1:17" ht="15.75" customHeight="1" thickBot="1" x14ac:dyDescent="0.3">
      <c r="A5" s="142" t="s">
        <v>24</v>
      </c>
      <c r="B5" s="143"/>
      <c r="C5" s="143"/>
      <c r="D5" s="10">
        <f t="shared" ref="D5:N5" si="0">SUM(D4)</f>
        <v>132000</v>
      </c>
      <c r="E5" s="16">
        <f t="shared" si="0"/>
        <v>22000</v>
      </c>
      <c r="F5" s="16">
        <f t="shared" si="0"/>
        <v>11000</v>
      </c>
      <c r="G5" s="16">
        <f t="shared" si="0"/>
        <v>11000</v>
      </c>
      <c r="H5" s="16">
        <f t="shared" si="0"/>
        <v>11000</v>
      </c>
      <c r="I5" s="16">
        <f t="shared" si="0"/>
        <v>11000</v>
      </c>
      <c r="J5" s="16">
        <f t="shared" si="0"/>
        <v>11000</v>
      </c>
      <c r="K5" s="16">
        <f t="shared" si="0"/>
        <v>11000</v>
      </c>
      <c r="L5" s="117">
        <f t="shared" si="0"/>
        <v>11000</v>
      </c>
      <c r="M5" s="16">
        <f t="shared" si="0"/>
        <v>11000</v>
      </c>
      <c r="N5" s="16">
        <f t="shared" si="0"/>
        <v>22000</v>
      </c>
      <c r="O5" s="14">
        <f>O4</f>
        <v>132000</v>
      </c>
    </row>
    <row r="6" spans="1:17" ht="15.75" customHeight="1" x14ac:dyDescent="0.25">
      <c r="A6" s="3">
        <v>1</v>
      </c>
      <c r="B6" s="3" t="s">
        <v>3</v>
      </c>
      <c r="C6" s="2" t="s">
        <v>16</v>
      </c>
      <c r="D6" s="11">
        <v>240000</v>
      </c>
      <c r="E6" s="13">
        <v>25000</v>
      </c>
      <c r="F6" s="13">
        <v>25000</v>
      </c>
      <c r="G6" s="13">
        <v>25000</v>
      </c>
      <c r="H6" s="13">
        <v>25000</v>
      </c>
      <c r="I6" s="13">
        <v>25000</v>
      </c>
      <c r="J6" s="13">
        <v>25000</v>
      </c>
      <c r="K6" s="26">
        <v>25000</v>
      </c>
      <c r="L6" s="116">
        <v>20000</v>
      </c>
      <c r="M6" s="13">
        <v>20000</v>
      </c>
      <c r="N6" s="13">
        <v>25000</v>
      </c>
      <c r="O6" s="13">
        <f>SUM(E6:N6)</f>
        <v>240000</v>
      </c>
    </row>
    <row r="7" spans="1:17" ht="15.75" customHeight="1" x14ac:dyDescent="0.25">
      <c r="A7" s="3">
        <v>2</v>
      </c>
      <c r="B7" s="3" t="s">
        <v>8</v>
      </c>
      <c r="C7" s="2" t="s">
        <v>23</v>
      </c>
      <c r="D7" s="11">
        <v>84000</v>
      </c>
      <c r="E7" s="13">
        <v>14000</v>
      </c>
      <c r="F7" s="13">
        <v>14000</v>
      </c>
      <c r="G7" s="13">
        <v>7000</v>
      </c>
      <c r="H7" s="13">
        <v>7000</v>
      </c>
      <c r="I7" s="13">
        <v>7000</v>
      </c>
      <c r="J7" s="13">
        <v>7000</v>
      </c>
      <c r="K7" s="26">
        <v>7000</v>
      </c>
      <c r="L7" s="116">
        <v>7000</v>
      </c>
      <c r="M7" s="13">
        <v>7000</v>
      </c>
      <c r="N7" s="13">
        <v>7000</v>
      </c>
      <c r="O7" s="13">
        <f t="shared" ref="O7:O8" si="1">SUM(E7:N7)</f>
        <v>84000</v>
      </c>
    </row>
    <row r="8" spans="1:17" ht="15.75" customHeight="1" thickBot="1" x14ac:dyDescent="0.3">
      <c r="A8" s="6">
        <v>3</v>
      </c>
      <c r="B8" s="6" t="s">
        <v>9</v>
      </c>
      <c r="C8" s="7" t="s">
        <v>13</v>
      </c>
      <c r="D8" s="9">
        <v>150000</v>
      </c>
      <c r="E8" s="13">
        <v>25000</v>
      </c>
      <c r="F8" s="13">
        <v>25000</v>
      </c>
      <c r="G8" s="13">
        <v>20000</v>
      </c>
      <c r="H8" s="13">
        <v>15000</v>
      </c>
      <c r="I8" s="13">
        <v>15000</v>
      </c>
      <c r="J8" s="13">
        <v>15000</v>
      </c>
      <c r="K8" s="26">
        <v>15000</v>
      </c>
      <c r="L8" s="116">
        <v>20000</v>
      </c>
      <c r="M8" s="13">
        <v>0</v>
      </c>
      <c r="N8" s="13">
        <v>0</v>
      </c>
      <c r="O8" s="13">
        <f t="shared" si="1"/>
        <v>150000</v>
      </c>
    </row>
    <row r="9" spans="1:17" ht="15.75" customHeight="1" thickBot="1" x14ac:dyDescent="0.3">
      <c r="A9" s="142" t="s">
        <v>25</v>
      </c>
      <c r="B9" s="143"/>
      <c r="C9" s="143"/>
      <c r="D9" s="10">
        <f t="shared" ref="D9:O9" si="2">SUM(D6:D8)</f>
        <v>474000</v>
      </c>
      <c r="E9" s="16">
        <f t="shared" si="2"/>
        <v>64000</v>
      </c>
      <c r="F9" s="16">
        <f t="shared" si="2"/>
        <v>64000</v>
      </c>
      <c r="G9" s="16">
        <f t="shared" si="2"/>
        <v>52000</v>
      </c>
      <c r="H9" s="16">
        <f t="shared" si="2"/>
        <v>47000</v>
      </c>
      <c r="I9" s="16">
        <f t="shared" si="2"/>
        <v>47000</v>
      </c>
      <c r="J9" s="16">
        <f t="shared" si="2"/>
        <v>47000</v>
      </c>
      <c r="K9" s="16">
        <f t="shared" si="2"/>
        <v>47000</v>
      </c>
      <c r="L9" s="117">
        <f t="shared" si="2"/>
        <v>47000</v>
      </c>
      <c r="M9" s="16">
        <f t="shared" si="2"/>
        <v>27000</v>
      </c>
      <c r="N9" s="16">
        <f t="shared" si="2"/>
        <v>32000</v>
      </c>
      <c r="O9" s="16">
        <f t="shared" si="2"/>
        <v>474000</v>
      </c>
    </row>
    <row r="10" spans="1:17" ht="15.75" customHeight="1" x14ac:dyDescent="0.25">
      <c r="A10" s="3">
        <v>1</v>
      </c>
      <c r="B10" s="3" t="s">
        <v>4</v>
      </c>
      <c r="C10" s="19" t="s">
        <v>17</v>
      </c>
      <c r="D10" s="4">
        <v>120000</v>
      </c>
      <c r="E10" s="13">
        <v>20000</v>
      </c>
      <c r="F10" s="13">
        <v>10000</v>
      </c>
      <c r="G10" s="13">
        <v>10000</v>
      </c>
      <c r="H10" s="13">
        <v>10000</v>
      </c>
      <c r="I10" s="13">
        <v>10000</v>
      </c>
      <c r="J10" s="13">
        <v>10000</v>
      </c>
      <c r="K10" s="26">
        <v>10000</v>
      </c>
      <c r="L10" s="116">
        <v>10000</v>
      </c>
      <c r="M10" s="13">
        <v>10000</v>
      </c>
      <c r="N10" s="13">
        <v>20000</v>
      </c>
      <c r="O10" s="13">
        <f t="shared" ref="O10:O25" si="3">SUM(E10:N10)</f>
        <v>120000</v>
      </c>
      <c r="P10" s="33"/>
      <c r="Q10" s="33"/>
    </row>
    <row r="11" spans="1:17" ht="15.75" customHeight="1" x14ac:dyDescent="0.25">
      <c r="A11" s="3">
        <v>2</v>
      </c>
      <c r="B11" s="3" t="s">
        <v>10</v>
      </c>
      <c r="C11" s="19" t="s">
        <v>18</v>
      </c>
      <c r="D11" s="4">
        <v>144000</v>
      </c>
      <c r="E11" s="13">
        <v>20000</v>
      </c>
      <c r="F11" s="13">
        <v>20000</v>
      </c>
      <c r="G11" s="13">
        <v>12000</v>
      </c>
      <c r="H11" s="13">
        <v>12000</v>
      </c>
      <c r="I11" s="13">
        <v>12000</v>
      </c>
      <c r="J11" s="13">
        <v>12000</v>
      </c>
      <c r="K11" s="26">
        <v>12000</v>
      </c>
      <c r="L11" s="116">
        <v>12000</v>
      </c>
      <c r="M11" s="13">
        <v>12000</v>
      </c>
      <c r="N11" s="13">
        <v>20000</v>
      </c>
      <c r="O11" s="13">
        <f t="shared" si="3"/>
        <v>144000</v>
      </c>
    </row>
    <row r="12" spans="1:17" ht="15.75" customHeight="1" x14ac:dyDescent="0.25">
      <c r="A12" s="3">
        <v>3</v>
      </c>
      <c r="B12" s="3" t="s">
        <v>5</v>
      </c>
      <c r="C12" s="19" t="s">
        <v>19</v>
      </c>
      <c r="D12" s="4">
        <v>144000</v>
      </c>
      <c r="E12" s="13">
        <v>20000</v>
      </c>
      <c r="F12" s="13">
        <v>20000</v>
      </c>
      <c r="G12" s="13">
        <v>12000</v>
      </c>
      <c r="H12" s="13">
        <v>12000</v>
      </c>
      <c r="I12" s="13">
        <v>12000</v>
      </c>
      <c r="J12" s="13">
        <v>12000</v>
      </c>
      <c r="K12" s="26">
        <v>12000</v>
      </c>
      <c r="L12" s="116">
        <v>12000</v>
      </c>
      <c r="M12" s="13">
        <v>12000</v>
      </c>
      <c r="N12" s="13">
        <v>20000</v>
      </c>
      <c r="O12" s="13">
        <f t="shared" si="3"/>
        <v>144000</v>
      </c>
    </row>
    <row r="13" spans="1:17" ht="15.75" customHeight="1" x14ac:dyDescent="0.25">
      <c r="A13" s="3">
        <v>4</v>
      </c>
      <c r="B13" s="3" t="s">
        <v>6</v>
      </c>
      <c r="C13" s="19" t="s">
        <v>20</v>
      </c>
      <c r="D13" s="4">
        <v>120000</v>
      </c>
      <c r="E13" s="13">
        <v>20000</v>
      </c>
      <c r="F13" s="13">
        <v>10000</v>
      </c>
      <c r="G13" s="13">
        <v>10000</v>
      </c>
      <c r="H13" s="13">
        <v>10000</v>
      </c>
      <c r="I13" s="13">
        <v>10000</v>
      </c>
      <c r="J13" s="13">
        <v>10000</v>
      </c>
      <c r="K13" s="26">
        <v>10000</v>
      </c>
      <c r="L13" s="116">
        <v>10000</v>
      </c>
      <c r="M13" s="13">
        <v>10000</v>
      </c>
      <c r="N13" s="13">
        <v>20000</v>
      </c>
      <c r="O13" s="13">
        <f t="shared" si="3"/>
        <v>120000</v>
      </c>
    </row>
    <row r="14" spans="1:17" ht="15.75" customHeight="1" x14ac:dyDescent="0.25">
      <c r="A14" s="3">
        <v>5</v>
      </c>
      <c r="B14" s="3" t="s">
        <v>11</v>
      </c>
      <c r="C14" s="19" t="s">
        <v>21</v>
      </c>
      <c r="D14" s="4">
        <v>143000</v>
      </c>
      <c r="E14" s="13">
        <v>25000</v>
      </c>
      <c r="F14" s="13">
        <v>20000</v>
      </c>
      <c r="G14" s="13">
        <v>12000</v>
      </c>
      <c r="H14" s="13">
        <v>12000</v>
      </c>
      <c r="I14" s="13">
        <v>12000</v>
      </c>
      <c r="J14" s="13">
        <v>12000</v>
      </c>
      <c r="K14" s="26">
        <v>8400</v>
      </c>
      <c r="L14" s="116">
        <v>12000</v>
      </c>
      <c r="M14" s="13">
        <v>11000</v>
      </c>
      <c r="N14" s="13">
        <v>15000</v>
      </c>
      <c r="O14" s="13">
        <f t="shared" si="3"/>
        <v>139400</v>
      </c>
    </row>
    <row r="15" spans="1:17" ht="15.75" customHeight="1" x14ac:dyDescent="0.25">
      <c r="A15" s="6">
        <v>6</v>
      </c>
      <c r="B15" s="6" t="s">
        <v>7</v>
      </c>
      <c r="C15" s="20" t="s">
        <v>22</v>
      </c>
      <c r="D15" s="8">
        <v>144000</v>
      </c>
      <c r="E15" s="13">
        <v>20000</v>
      </c>
      <c r="F15" s="13">
        <v>20000</v>
      </c>
      <c r="G15" s="13">
        <v>12000</v>
      </c>
      <c r="H15" s="13">
        <v>12000</v>
      </c>
      <c r="I15" s="13">
        <v>12000</v>
      </c>
      <c r="J15" s="13">
        <v>12000</v>
      </c>
      <c r="K15" s="26">
        <v>12000</v>
      </c>
      <c r="L15" s="116">
        <v>12000</v>
      </c>
      <c r="M15" s="13">
        <v>12000</v>
      </c>
      <c r="N15" s="13">
        <v>20000</v>
      </c>
      <c r="O15" s="13">
        <f t="shared" si="3"/>
        <v>144000</v>
      </c>
    </row>
    <row r="16" spans="1:17" ht="15.75" customHeight="1" x14ac:dyDescent="0.25">
      <c r="A16" s="3">
        <v>7</v>
      </c>
      <c r="B16" s="6" t="s">
        <v>28</v>
      </c>
      <c r="C16" s="21" t="s">
        <v>29</v>
      </c>
      <c r="D16" s="4">
        <v>95000</v>
      </c>
      <c r="E16" s="13">
        <v>9000</v>
      </c>
      <c r="F16" s="13">
        <v>9000</v>
      </c>
      <c r="G16" s="13">
        <v>9000</v>
      </c>
      <c r="H16" s="13">
        <v>9000</v>
      </c>
      <c r="I16" s="13">
        <v>9000</v>
      </c>
      <c r="J16" s="13">
        <v>9000</v>
      </c>
      <c r="K16" s="26">
        <v>9000</v>
      </c>
      <c r="L16" s="116">
        <v>9000</v>
      </c>
      <c r="M16" s="13">
        <v>9000</v>
      </c>
      <c r="N16" s="13">
        <v>14000</v>
      </c>
      <c r="O16" s="13">
        <f t="shared" si="3"/>
        <v>95000</v>
      </c>
    </row>
    <row r="17" spans="1:16" ht="15.75" customHeight="1" x14ac:dyDescent="0.25">
      <c r="A17" s="3">
        <v>8</v>
      </c>
      <c r="B17" s="6" t="s">
        <v>30</v>
      </c>
      <c r="C17" s="21" t="s">
        <v>31</v>
      </c>
      <c r="D17" s="4">
        <v>95000</v>
      </c>
      <c r="E17" s="13">
        <v>9000</v>
      </c>
      <c r="F17" s="13">
        <v>9000</v>
      </c>
      <c r="G17" s="13">
        <v>9000</v>
      </c>
      <c r="H17" s="13">
        <v>9000</v>
      </c>
      <c r="I17" s="13">
        <v>9000</v>
      </c>
      <c r="J17" s="13">
        <v>9000</v>
      </c>
      <c r="K17" s="26">
        <v>9000</v>
      </c>
      <c r="L17" s="116">
        <v>9000</v>
      </c>
      <c r="M17" s="13">
        <v>9000</v>
      </c>
      <c r="N17" s="13">
        <v>14000</v>
      </c>
      <c r="O17" s="13">
        <f t="shared" si="3"/>
        <v>95000</v>
      </c>
    </row>
    <row r="18" spans="1:16" x14ac:dyDescent="0.25">
      <c r="A18" s="3">
        <v>9</v>
      </c>
      <c r="B18" s="3" t="s">
        <v>35</v>
      </c>
      <c r="C18" s="21" t="s">
        <v>32</v>
      </c>
      <c r="D18" s="4">
        <v>114000</v>
      </c>
      <c r="E18" s="13">
        <v>11000</v>
      </c>
      <c r="F18" s="13">
        <v>11000</v>
      </c>
      <c r="G18" s="27">
        <v>11000</v>
      </c>
      <c r="H18" s="27">
        <v>11000</v>
      </c>
      <c r="I18" s="27">
        <v>11000</v>
      </c>
      <c r="J18" s="13">
        <v>11000</v>
      </c>
      <c r="K18" s="26">
        <v>11000</v>
      </c>
      <c r="L18" s="116">
        <v>11000</v>
      </c>
      <c r="M18" s="13">
        <v>11000</v>
      </c>
      <c r="N18" s="13">
        <v>15000</v>
      </c>
      <c r="O18" s="13">
        <f t="shared" si="3"/>
        <v>114000</v>
      </c>
    </row>
    <row r="19" spans="1:16" x14ac:dyDescent="0.25">
      <c r="A19" s="42">
        <v>10</v>
      </c>
      <c r="B19" s="43" t="s">
        <v>36</v>
      </c>
      <c r="C19" s="44" t="s">
        <v>37</v>
      </c>
      <c r="D19" s="45">
        <v>54000</v>
      </c>
      <c r="E19" s="32"/>
      <c r="F19" s="38"/>
      <c r="G19" s="32"/>
      <c r="H19" s="32"/>
      <c r="I19" s="32">
        <v>21000</v>
      </c>
      <c r="J19" s="39">
        <v>6000</v>
      </c>
      <c r="K19" s="40">
        <v>6000</v>
      </c>
      <c r="L19" s="118">
        <v>6000</v>
      </c>
      <c r="M19" s="32">
        <v>6000</v>
      </c>
      <c r="N19" s="32">
        <v>9000</v>
      </c>
      <c r="O19" s="32">
        <f t="shared" si="3"/>
        <v>54000</v>
      </c>
    </row>
    <row r="20" spans="1:16" x14ac:dyDescent="0.25">
      <c r="A20" s="34">
        <v>11</v>
      </c>
      <c r="B20" s="35" t="s">
        <v>38</v>
      </c>
      <c r="C20" s="36" t="s">
        <v>39</v>
      </c>
      <c r="D20" s="37">
        <v>54000</v>
      </c>
      <c r="E20" s="32"/>
      <c r="F20" s="38"/>
      <c r="G20" s="32"/>
      <c r="H20" s="32"/>
      <c r="I20" s="32">
        <v>21000</v>
      </c>
      <c r="J20" s="39">
        <v>6000</v>
      </c>
      <c r="K20" s="40">
        <v>6000</v>
      </c>
      <c r="L20" s="118">
        <v>6000</v>
      </c>
      <c r="M20" s="32">
        <v>6000</v>
      </c>
      <c r="N20" s="32">
        <v>9000</v>
      </c>
      <c r="O20" s="32">
        <f t="shared" si="3"/>
        <v>54000</v>
      </c>
    </row>
    <row r="21" spans="1:16" x14ac:dyDescent="0.25">
      <c r="A21" s="42">
        <v>12</v>
      </c>
      <c r="B21" s="43" t="s">
        <v>40</v>
      </c>
      <c r="C21" s="44" t="s">
        <v>41</v>
      </c>
      <c r="D21" s="45">
        <v>90000</v>
      </c>
      <c r="E21" s="32"/>
      <c r="F21" s="38"/>
      <c r="G21" s="32"/>
      <c r="H21" s="32"/>
      <c r="I21" s="32">
        <v>35000</v>
      </c>
      <c r="J21" s="39">
        <v>10000</v>
      </c>
      <c r="K21" s="40">
        <v>10000</v>
      </c>
      <c r="L21" s="118">
        <v>10000</v>
      </c>
      <c r="M21" s="32">
        <v>10000</v>
      </c>
      <c r="N21" s="32">
        <v>15000</v>
      </c>
      <c r="O21" s="32">
        <f t="shared" si="3"/>
        <v>90000</v>
      </c>
    </row>
    <row r="22" spans="1:16" x14ac:dyDescent="0.25">
      <c r="A22" s="43">
        <v>13</v>
      </c>
      <c r="B22" s="43" t="s">
        <v>42</v>
      </c>
      <c r="C22" s="46" t="s">
        <v>43</v>
      </c>
      <c r="D22" s="45">
        <v>90000</v>
      </c>
      <c r="E22" s="32"/>
      <c r="F22" s="32"/>
      <c r="G22" s="32"/>
      <c r="H22" s="32"/>
      <c r="I22" s="32">
        <v>35000</v>
      </c>
      <c r="J22" s="32">
        <v>10000</v>
      </c>
      <c r="K22" s="40">
        <v>10000</v>
      </c>
      <c r="L22" s="118">
        <v>10000</v>
      </c>
      <c r="M22" s="32">
        <v>10000</v>
      </c>
      <c r="N22" s="32">
        <v>15000</v>
      </c>
      <c r="O22" s="32">
        <f t="shared" si="3"/>
        <v>90000</v>
      </c>
    </row>
    <row r="23" spans="1:16" s="41" customFormat="1" x14ac:dyDescent="0.25">
      <c r="A23" s="43">
        <v>14</v>
      </c>
      <c r="B23" s="43" t="s">
        <v>44</v>
      </c>
      <c r="C23" s="46" t="s">
        <v>45</v>
      </c>
      <c r="D23" s="45">
        <v>60000</v>
      </c>
      <c r="E23" s="32"/>
      <c r="F23" s="32"/>
      <c r="G23" s="32"/>
      <c r="H23" s="32"/>
      <c r="I23" s="32">
        <v>20000</v>
      </c>
      <c r="J23" s="32">
        <v>8000</v>
      </c>
      <c r="K23" s="40">
        <v>8000</v>
      </c>
      <c r="L23" s="118">
        <v>8000</v>
      </c>
      <c r="M23" s="32">
        <v>8000</v>
      </c>
      <c r="N23" s="32">
        <v>8000</v>
      </c>
      <c r="O23" s="32">
        <f t="shared" si="3"/>
        <v>60000</v>
      </c>
    </row>
    <row r="24" spans="1:16" s="41" customFormat="1" x14ac:dyDescent="0.25">
      <c r="A24" s="43">
        <v>15</v>
      </c>
      <c r="B24" s="43" t="s">
        <v>60</v>
      </c>
      <c r="C24" s="46" t="s">
        <v>61</v>
      </c>
      <c r="D24" s="45">
        <v>94937.79</v>
      </c>
      <c r="E24" s="32"/>
      <c r="F24" s="32"/>
      <c r="G24" s="32"/>
      <c r="H24" s="32"/>
      <c r="I24" s="32"/>
      <c r="J24" s="32"/>
      <c r="K24" s="40">
        <v>37937.79</v>
      </c>
      <c r="L24" s="118">
        <v>17000</v>
      </c>
      <c r="M24" s="32">
        <v>17000</v>
      </c>
      <c r="N24" s="32">
        <v>23000</v>
      </c>
      <c r="O24" s="32">
        <f t="shared" si="3"/>
        <v>94937.790000000008</v>
      </c>
    </row>
    <row r="25" spans="1:16" s="41" customFormat="1" x14ac:dyDescent="0.25">
      <c r="A25" s="43">
        <v>16</v>
      </c>
      <c r="B25" s="43" t="s">
        <v>62</v>
      </c>
      <c r="C25" s="46" t="s">
        <v>63</v>
      </c>
      <c r="D25" s="45">
        <v>65000</v>
      </c>
      <c r="E25" s="32"/>
      <c r="F25" s="32"/>
      <c r="G25" s="32"/>
      <c r="H25" s="32"/>
      <c r="I25" s="32"/>
      <c r="J25" s="32"/>
      <c r="K25" s="40">
        <v>25000</v>
      </c>
      <c r="L25" s="118">
        <v>12000</v>
      </c>
      <c r="M25" s="32">
        <v>12000</v>
      </c>
      <c r="N25" s="45">
        <v>16000</v>
      </c>
      <c r="O25" s="32">
        <f t="shared" si="3"/>
        <v>65000</v>
      </c>
    </row>
    <row r="26" spans="1:16" s="41" customFormat="1" ht="15.75" thickBot="1" x14ac:dyDescent="0.3">
      <c r="A26" s="144" t="s">
        <v>26</v>
      </c>
      <c r="B26" s="145"/>
      <c r="C26" s="146"/>
      <c r="D26" s="48">
        <f>SUM(D10:D25)</f>
        <v>1626937.79</v>
      </c>
      <c r="E26" s="49">
        <f>SUM(E10:E18)</f>
        <v>154000</v>
      </c>
      <c r="F26" s="50">
        <f>SUM(F10:F18)</f>
        <v>129000</v>
      </c>
      <c r="G26" s="51">
        <f>SUM(G10:G23)</f>
        <v>97000</v>
      </c>
      <c r="H26" s="49">
        <f>SUM(H10:H21)</f>
        <v>97000</v>
      </c>
      <c r="I26" s="52">
        <f>SUM(I10:I23)</f>
        <v>229000</v>
      </c>
      <c r="J26" s="53">
        <f>SUM(J10:J23)</f>
        <v>137000</v>
      </c>
      <c r="K26" s="49">
        <f>SUM(K10:K25)</f>
        <v>196337.79</v>
      </c>
      <c r="L26" s="119">
        <f>SUM(L10:L25)</f>
        <v>166000</v>
      </c>
      <c r="M26" s="54">
        <f>SUM(M10:M25)</f>
        <v>165000</v>
      </c>
      <c r="N26" s="55">
        <f>SUM(N10:N25)</f>
        <v>253000</v>
      </c>
      <c r="O26" s="49">
        <f>SUM(O10:O23)</f>
        <v>1463400</v>
      </c>
    </row>
    <row r="27" spans="1:16" s="41" customFormat="1" ht="15.75" thickBot="1" x14ac:dyDescent="0.3">
      <c r="A27" s="147" t="s">
        <v>33</v>
      </c>
      <c r="B27" s="148"/>
      <c r="C27" s="148"/>
      <c r="D27" s="22">
        <f t="shared" ref="D27:O27" si="4">D5+D9+D26</f>
        <v>2232937.79</v>
      </c>
      <c r="E27" s="22">
        <f t="shared" si="4"/>
        <v>240000</v>
      </c>
      <c r="F27" s="23">
        <f t="shared" si="4"/>
        <v>204000</v>
      </c>
      <c r="G27" s="22">
        <f t="shared" si="4"/>
        <v>160000</v>
      </c>
      <c r="H27" s="23">
        <f t="shared" si="4"/>
        <v>155000</v>
      </c>
      <c r="I27" s="22">
        <f t="shared" si="4"/>
        <v>287000</v>
      </c>
      <c r="J27" s="23">
        <f t="shared" si="4"/>
        <v>195000</v>
      </c>
      <c r="K27" s="22">
        <f t="shared" si="4"/>
        <v>254337.79</v>
      </c>
      <c r="L27" s="120">
        <f t="shared" si="4"/>
        <v>224000</v>
      </c>
      <c r="M27" s="23">
        <f t="shared" si="4"/>
        <v>203000</v>
      </c>
      <c r="N27" s="22">
        <f t="shared" si="4"/>
        <v>307000</v>
      </c>
      <c r="O27" s="24">
        <f t="shared" si="4"/>
        <v>2069400</v>
      </c>
    </row>
    <row r="28" spans="1:16" s="41" customFormat="1" x14ac:dyDescent="0.25">
      <c r="A28" s="138"/>
      <c r="B28" s="138"/>
      <c r="C28" s="138"/>
      <c r="D28" s="105"/>
      <c r="E28" s="106"/>
      <c r="F28" s="109"/>
      <c r="G28" s="106"/>
      <c r="H28" s="106"/>
      <c r="I28" s="106"/>
      <c r="J28" s="106"/>
      <c r="K28" s="106"/>
      <c r="L28" s="106"/>
      <c r="M28" s="106"/>
      <c r="N28" s="105"/>
      <c r="O28" s="106"/>
    </row>
    <row r="29" spans="1:16" s="41" customFormat="1" x14ac:dyDescent="0.25">
      <c r="A29" s="139"/>
      <c r="B29" s="139"/>
      <c r="C29" s="13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47"/>
    </row>
    <row r="30" spans="1:16" s="41" customFormat="1" x14ac:dyDescent="0.25">
      <c r="A30" s="101"/>
      <c r="B30" s="101"/>
      <c r="C30" s="101"/>
      <c r="D30" s="11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47"/>
    </row>
    <row r="31" spans="1:16" s="41" customFormat="1" ht="21" x14ac:dyDescent="0.35">
      <c r="A31" s="140" t="s">
        <v>64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08"/>
      <c r="N31" s="107"/>
      <c r="O31" s="108"/>
      <c r="P31" s="47"/>
    </row>
    <row r="32" spans="1:16" ht="21" x14ac:dyDescent="0.35">
      <c r="A32" s="140" t="s">
        <v>90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06"/>
      <c r="N32" s="105"/>
      <c r="O32" s="106"/>
    </row>
    <row r="33" spans="1:16" ht="29.25" thickBot="1" x14ac:dyDescent="0.5">
      <c r="D33" s="56" t="s">
        <v>65</v>
      </c>
      <c r="E33" s="141" t="s">
        <v>66</v>
      </c>
      <c r="F33" s="141"/>
      <c r="G33" s="141"/>
      <c r="H33" s="141"/>
      <c r="I33" s="141"/>
      <c r="J33" s="141"/>
      <c r="K33" s="141"/>
      <c r="M33" s="110"/>
      <c r="N33" s="110"/>
      <c r="O33" s="110"/>
    </row>
    <row r="34" spans="1:16" ht="79.5" customHeight="1" thickBot="1" x14ac:dyDescent="0.3">
      <c r="A34" s="57" t="s">
        <v>12</v>
      </c>
      <c r="B34" s="58" t="s">
        <v>1</v>
      </c>
      <c r="C34" s="58" t="s">
        <v>0</v>
      </c>
      <c r="D34" s="59" t="s">
        <v>14</v>
      </c>
      <c r="E34" s="58" t="s">
        <v>67</v>
      </c>
      <c r="F34" s="58" t="s">
        <v>68</v>
      </c>
      <c r="G34" s="58" t="s">
        <v>69</v>
      </c>
      <c r="H34" s="58" t="s">
        <v>70</v>
      </c>
      <c r="I34" s="58" t="s">
        <v>71</v>
      </c>
      <c r="J34" s="58" t="s">
        <v>72</v>
      </c>
      <c r="K34" s="58" t="s">
        <v>71</v>
      </c>
      <c r="L34" s="60" t="s">
        <v>27</v>
      </c>
      <c r="M34" s="111"/>
      <c r="N34" s="111"/>
      <c r="O34" s="111"/>
    </row>
    <row r="35" spans="1:16" x14ac:dyDescent="0.25">
      <c r="A35" s="28">
        <v>1</v>
      </c>
      <c r="B35" s="28" t="s">
        <v>46</v>
      </c>
      <c r="C35" s="29" t="s">
        <v>47</v>
      </c>
      <c r="D35" s="30">
        <v>130500</v>
      </c>
      <c r="E35" s="31"/>
      <c r="F35" s="31"/>
      <c r="G35" s="31"/>
      <c r="H35" s="31"/>
      <c r="I35" s="31">
        <v>30000</v>
      </c>
      <c r="J35" s="31"/>
      <c r="K35" s="31">
        <v>30000</v>
      </c>
      <c r="L35" s="31">
        <f>SUM(E35:K35)</f>
        <v>60000</v>
      </c>
      <c r="P35" s="100"/>
    </row>
    <row r="36" spans="1:16" ht="15.75" thickBot="1" x14ac:dyDescent="0.3">
      <c r="A36" s="3">
        <v>1</v>
      </c>
      <c r="B36" s="3" t="s">
        <v>48</v>
      </c>
      <c r="C36" s="2" t="s">
        <v>49</v>
      </c>
      <c r="D36" s="11">
        <v>117000</v>
      </c>
      <c r="E36" s="13"/>
      <c r="F36" s="13"/>
      <c r="G36" s="13"/>
      <c r="H36" s="13"/>
      <c r="I36" s="13">
        <v>15000</v>
      </c>
      <c r="J36" s="13"/>
      <c r="K36" s="13">
        <v>15000</v>
      </c>
      <c r="L36" s="13">
        <f>SUM(E36:K36)</f>
        <v>30000</v>
      </c>
      <c r="M36" s="101"/>
      <c r="N36" s="101"/>
      <c r="O36" s="101"/>
      <c r="P36" s="100"/>
    </row>
    <row r="37" spans="1:16" ht="15.75" thickBot="1" x14ac:dyDescent="0.3">
      <c r="A37" s="133" t="s">
        <v>26</v>
      </c>
      <c r="B37" s="134"/>
      <c r="C37" s="134"/>
      <c r="D37" s="10">
        <f>SUM(D35:D36)</f>
        <v>247500</v>
      </c>
      <c r="E37" s="10">
        <f t="shared" ref="E37:L37" si="5">SUM(E35:E36)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45000</v>
      </c>
      <c r="J37" s="10">
        <f t="shared" si="5"/>
        <v>0</v>
      </c>
      <c r="K37" s="10">
        <f t="shared" si="5"/>
        <v>45000</v>
      </c>
      <c r="L37" s="61">
        <f t="shared" si="5"/>
        <v>90000</v>
      </c>
      <c r="M37" s="101"/>
      <c r="N37" s="101"/>
      <c r="O37" s="101"/>
      <c r="P37" s="100"/>
    </row>
    <row r="38" spans="1:16" x14ac:dyDescent="0.25">
      <c r="A38" s="135" t="s">
        <v>33</v>
      </c>
      <c r="B38" s="135"/>
      <c r="C38" s="135"/>
      <c r="D38" s="17">
        <f>+D37</f>
        <v>247500</v>
      </c>
      <c r="E38" s="17">
        <f t="shared" ref="E38:L38" si="6">+E37</f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  <c r="I38" s="17">
        <f t="shared" si="6"/>
        <v>45000</v>
      </c>
      <c r="J38" s="17">
        <f t="shared" si="6"/>
        <v>0</v>
      </c>
      <c r="K38" s="17">
        <f t="shared" si="6"/>
        <v>45000</v>
      </c>
      <c r="L38" s="17">
        <f t="shared" si="6"/>
        <v>90000</v>
      </c>
      <c r="M38" s="101"/>
      <c r="N38" s="101"/>
      <c r="O38" s="101"/>
      <c r="P38" s="100"/>
    </row>
    <row r="39" spans="1:16" x14ac:dyDescent="0.25">
      <c r="D39" s="1"/>
      <c r="M39" s="101"/>
      <c r="N39" s="101"/>
      <c r="O39" s="101"/>
      <c r="P39" s="100"/>
    </row>
    <row r="40" spans="1:16" ht="15" customHeight="1" x14ac:dyDescent="0.25">
      <c r="B40" s="136" t="s">
        <v>91</v>
      </c>
      <c r="C40" s="137" t="s">
        <v>92</v>
      </c>
      <c r="D40" s="137"/>
      <c r="M40" s="101"/>
      <c r="N40" s="101"/>
      <c r="O40" s="101"/>
      <c r="P40" s="100"/>
    </row>
    <row r="41" spans="1:16" x14ac:dyDescent="0.25">
      <c r="B41" s="136"/>
      <c r="C41" s="137"/>
      <c r="D41" s="137"/>
      <c r="M41" s="101"/>
      <c r="N41" s="101"/>
      <c r="O41" s="101"/>
      <c r="P41" s="100"/>
    </row>
    <row r="42" spans="1:16" ht="15" customHeight="1" x14ac:dyDescent="0.25">
      <c r="B42" s="136"/>
      <c r="C42" s="137" t="s">
        <v>93</v>
      </c>
      <c r="D42" s="137"/>
      <c r="M42" s="101"/>
      <c r="N42" s="101"/>
      <c r="O42" s="101"/>
      <c r="P42" s="100"/>
    </row>
    <row r="43" spans="1:16" x14ac:dyDescent="0.25">
      <c r="A43" s="102"/>
      <c r="B43" s="102"/>
      <c r="C43" s="103"/>
      <c r="D43" s="103"/>
      <c r="E43" s="104"/>
      <c r="F43" s="104"/>
      <c r="G43" s="104"/>
      <c r="H43" s="104"/>
      <c r="I43" s="104"/>
      <c r="J43" s="104"/>
      <c r="K43" s="104"/>
      <c r="L43" s="104"/>
      <c r="M43" s="101"/>
      <c r="N43" s="101"/>
      <c r="O43" s="101"/>
      <c r="P43" s="100"/>
    </row>
  </sheetData>
  <mergeCells count="15">
    <mergeCell ref="A1:O1"/>
    <mergeCell ref="A5:C5"/>
    <mergeCell ref="A9:C9"/>
    <mergeCell ref="A26:C26"/>
    <mergeCell ref="A27:C27"/>
    <mergeCell ref="A28:C28"/>
    <mergeCell ref="A29:C29"/>
    <mergeCell ref="A31:L31"/>
    <mergeCell ref="A32:L32"/>
    <mergeCell ref="E33:K33"/>
    <mergeCell ref="A37:C37"/>
    <mergeCell ref="A38:C38"/>
    <mergeCell ref="B40:B42"/>
    <mergeCell ref="C40:D41"/>
    <mergeCell ref="C42:D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C36" sqref="C36"/>
    </sheetView>
  </sheetViews>
  <sheetFormatPr baseColWidth="10" defaultRowHeight="15" x14ac:dyDescent="0.25"/>
  <cols>
    <col min="1" max="1" width="4.42578125" customWidth="1"/>
    <col min="2" max="2" width="10.85546875" customWidth="1"/>
    <col min="3" max="3" width="47.140625" customWidth="1"/>
    <col min="4" max="4" width="14.5703125" customWidth="1"/>
    <col min="5" max="8" width="12.7109375" customWidth="1"/>
    <col min="9" max="9" width="12.85546875" customWidth="1"/>
    <col min="10" max="10" width="13" customWidth="1"/>
    <col min="11" max="11" width="13.140625" customWidth="1"/>
    <col min="12" max="12" width="12.85546875" customWidth="1"/>
    <col min="13" max="13" width="13.42578125" customWidth="1"/>
    <col min="14" max="14" width="12.85546875" customWidth="1"/>
    <col min="15" max="15" width="13.42578125" customWidth="1"/>
    <col min="16" max="16" width="13.140625" customWidth="1"/>
    <col min="17" max="17" width="13.85546875" customWidth="1"/>
    <col min="18" max="18" width="14.5703125" customWidth="1"/>
    <col min="19" max="19" width="12" bestFit="1" customWidth="1"/>
  </cols>
  <sheetData>
    <row r="1" spans="1:18" ht="15.75" thickBot="1" x14ac:dyDescent="0.3"/>
    <row r="2" spans="1:18" ht="24" thickBot="1" x14ac:dyDescent="0.4">
      <c r="A2" s="149" t="s">
        <v>94</v>
      </c>
      <c r="B2" s="150"/>
      <c r="C2" s="150"/>
      <c r="D2" s="151"/>
    </row>
    <row r="3" spans="1:18" ht="21.75" thickBot="1" x14ac:dyDescent="0.4">
      <c r="A3" s="140" t="s">
        <v>95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ht="45" x14ac:dyDescent="0.25">
      <c r="A4" s="18" t="s">
        <v>12</v>
      </c>
      <c r="B4" s="62" t="s">
        <v>96</v>
      </c>
      <c r="C4" s="12" t="s">
        <v>0</v>
      </c>
      <c r="D4" s="5" t="s">
        <v>14</v>
      </c>
      <c r="E4" s="12" t="s">
        <v>97</v>
      </c>
      <c r="F4" s="12" t="s">
        <v>98</v>
      </c>
      <c r="G4" s="12" t="s">
        <v>99</v>
      </c>
      <c r="H4" s="12" t="s">
        <v>100</v>
      </c>
      <c r="I4" s="12" t="s">
        <v>101</v>
      </c>
      <c r="J4" s="12" t="s">
        <v>78</v>
      </c>
      <c r="K4" s="12" t="s">
        <v>79</v>
      </c>
      <c r="L4" s="12" t="s">
        <v>80</v>
      </c>
      <c r="M4" s="12" t="s">
        <v>81</v>
      </c>
      <c r="N4" s="12" t="s">
        <v>82</v>
      </c>
      <c r="O4" s="12" t="s">
        <v>83</v>
      </c>
      <c r="P4" s="12" t="s">
        <v>84</v>
      </c>
      <c r="Q4" s="12" t="s">
        <v>85</v>
      </c>
      <c r="R4" s="12" t="s">
        <v>27</v>
      </c>
    </row>
    <row r="5" spans="1:18" x14ac:dyDescent="0.25">
      <c r="A5" s="3">
        <v>1</v>
      </c>
      <c r="B5" s="3" t="s">
        <v>102</v>
      </c>
      <c r="C5" s="4" t="s">
        <v>103</v>
      </c>
      <c r="D5" s="4">
        <v>43900</v>
      </c>
      <c r="E5" s="4"/>
      <c r="F5" s="13">
        <v>38632</v>
      </c>
      <c r="G5" s="13">
        <v>5268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>
        <f>+F5+G5</f>
        <v>43900</v>
      </c>
    </row>
    <row r="6" spans="1:18" x14ac:dyDescent="0.25">
      <c r="A6" s="3">
        <f>+A5+1</f>
        <v>2</v>
      </c>
      <c r="B6" s="3" t="s">
        <v>102</v>
      </c>
      <c r="C6" s="4" t="s">
        <v>104</v>
      </c>
      <c r="D6" s="4">
        <v>50000</v>
      </c>
      <c r="E6" s="4"/>
      <c r="F6" s="13">
        <v>44000</v>
      </c>
      <c r="G6" s="13">
        <v>6000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+F6+G6</f>
        <v>50000</v>
      </c>
    </row>
    <row r="7" spans="1:18" ht="15.75" thickBot="1" x14ac:dyDescent="0.3">
      <c r="A7" s="144" t="s">
        <v>105</v>
      </c>
      <c r="B7" s="145"/>
      <c r="C7" s="145"/>
      <c r="D7" s="99">
        <f>SUM(D5:D6)</f>
        <v>93900</v>
      </c>
      <c r="E7" s="121"/>
      <c r="F7" s="122">
        <f>SUM(F5:F6)</f>
        <v>82632</v>
      </c>
      <c r="G7" s="122">
        <f>SUM(G5:G6)</f>
        <v>11268</v>
      </c>
      <c r="H7" s="122"/>
      <c r="I7" s="122">
        <f t="shared" ref="I7:Q7" si="0">SUM(I10)</f>
        <v>0</v>
      </c>
      <c r="J7" s="122">
        <f t="shared" si="0"/>
        <v>0</v>
      </c>
      <c r="K7" s="122">
        <f t="shared" si="0"/>
        <v>0</v>
      </c>
      <c r="L7" s="122">
        <f t="shared" si="0"/>
        <v>0</v>
      </c>
      <c r="M7" s="122">
        <f t="shared" si="0"/>
        <v>0</v>
      </c>
      <c r="N7" s="122">
        <f t="shared" si="0"/>
        <v>0</v>
      </c>
      <c r="O7" s="122">
        <f t="shared" si="0"/>
        <v>0</v>
      </c>
      <c r="P7" s="122">
        <f t="shared" si="0"/>
        <v>0</v>
      </c>
      <c r="Q7" s="122">
        <f t="shared" si="0"/>
        <v>0</v>
      </c>
      <c r="R7" s="114">
        <f>+F7+G7</f>
        <v>93900</v>
      </c>
    </row>
    <row r="8" spans="1:18" ht="15.75" thickBot="1" x14ac:dyDescent="0.3">
      <c r="A8" s="3"/>
      <c r="B8" s="3"/>
      <c r="C8" s="2"/>
      <c r="D8" s="13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15.75" thickBot="1" x14ac:dyDescent="0.3">
      <c r="A9" s="142"/>
      <c r="B9" s="143"/>
      <c r="C9" s="143"/>
      <c r="D9" s="10"/>
      <c r="E9" s="123"/>
      <c r="F9" s="12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</row>
    <row r="10" spans="1:18" x14ac:dyDescent="0.25">
      <c r="A10" s="6"/>
      <c r="B10" s="3" t="s">
        <v>106</v>
      </c>
      <c r="C10" s="125" t="s">
        <v>107</v>
      </c>
      <c r="D10" s="9">
        <v>90000</v>
      </c>
      <c r="E10" s="30">
        <v>90000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>
        <f>SUM(E10:Q10)</f>
        <v>90000</v>
      </c>
    </row>
    <row r="11" spans="1:18" x14ac:dyDescent="0.25">
      <c r="A11" s="6"/>
      <c r="B11" s="3" t="s">
        <v>106</v>
      </c>
      <c r="C11" s="127" t="s">
        <v>108</v>
      </c>
      <c r="D11" s="4">
        <f>15790+12000+7635+12000</f>
        <v>47425</v>
      </c>
      <c r="E11" s="4"/>
      <c r="F11" s="27">
        <f>13895.2+10560+6718.8+10560</f>
        <v>41734</v>
      </c>
      <c r="G11" s="27">
        <f>1894.8+1440+916.2+1440</f>
        <v>5691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>
        <f t="shared" ref="R11:R19" si="1">SUM(E11:Q11)</f>
        <v>47425</v>
      </c>
    </row>
    <row r="12" spans="1:18" x14ac:dyDescent="0.25">
      <c r="A12" s="6"/>
      <c r="B12" s="3" t="s">
        <v>106</v>
      </c>
      <c r="C12" s="125" t="s">
        <v>109</v>
      </c>
      <c r="D12" s="9">
        <v>6120</v>
      </c>
      <c r="E12" s="4"/>
      <c r="F12" s="27">
        <v>5385.6</v>
      </c>
      <c r="G12" s="27">
        <v>734.4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>
        <f t="shared" si="1"/>
        <v>6120</v>
      </c>
    </row>
    <row r="13" spans="1:18" x14ac:dyDescent="0.25">
      <c r="A13" s="6"/>
      <c r="B13" s="3" t="s">
        <v>106</v>
      </c>
      <c r="C13" s="125" t="s">
        <v>110</v>
      </c>
      <c r="D13" s="9">
        <f>10500+6080+3450</f>
        <v>20030</v>
      </c>
      <c r="E13" s="4"/>
      <c r="F13" s="27">
        <f>9240+5350.4+3036</f>
        <v>17626.400000000001</v>
      </c>
      <c r="G13" s="27">
        <f>1260+729.6+414</f>
        <v>2403.6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f t="shared" si="1"/>
        <v>20030</v>
      </c>
    </row>
    <row r="14" spans="1:18" x14ac:dyDescent="0.25">
      <c r="A14" s="6"/>
      <c r="B14" s="3" t="s">
        <v>106</v>
      </c>
      <c r="C14" s="125" t="s">
        <v>111</v>
      </c>
      <c r="D14" s="9">
        <v>9649</v>
      </c>
      <c r="E14" s="4"/>
      <c r="F14" s="27">
        <v>8491.1200000000008</v>
      </c>
      <c r="G14" s="27">
        <v>1157.8800000000001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f t="shared" si="1"/>
        <v>9649</v>
      </c>
    </row>
    <row r="15" spans="1:18" x14ac:dyDescent="0.25">
      <c r="A15" s="6"/>
      <c r="B15" s="3" t="s">
        <v>106</v>
      </c>
      <c r="C15" s="125" t="s">
        <v>112</v>
      </c>
      <c r="D15" s="9">
        <v>90000</v>
      </c>
      <c r="E15" s="4">
        <v>90000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f t="shared" si="1"/>
        <v>90000</v>
      </c>
    </row>
    <row r="16" spans="1:18" x14ac:dyDescent="0.25">
      <c r="A16" s="6"/>
      <c r="B16" s="3" t="s">
        <v>106</v>
      </c>
      <c r="C16" s="125" t="s">
        <v>113</v>
      </c>
      <c r="D16" s="128">
        <v>67200</v>
      </c>
      <c r="E16" s="4"/>
      <c r="F16" s="27">
        <f>29568+29568</f>
        <v>59136</v>
      </c>
      <c r="G16" s="27">
        <f>4032+4032</f>
        <v>8064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>
        <f t="shared" si="1"/>
        <v>67200</v>
      </c>
    </row>
    <row r="17" spans="1:19" x14ac:dyDescent="0.25">
      <c r="A17" s="6"/>
      <c r="B17" s="3" t="s">
        <v>106</v>
      </c>
      <c r="C17" s="125" t="s">
        <v>114</v>
      </c>
      <c r="D17" s="9">
        <v>30000</v>
      </c>
      <c r="E17" s="4">
        <v>30000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>
        <f t="shared" si="1"/>
        <v>30000</v>
      </c>
    </row>
    <row r="18" spans="1:19" ht="15.75" thickBot="1" x14ac:dyDescent="0.3">
      <c r="A18" s="6"/>
      <c r="B18" s="3" t="s">
        <v>106</v>
      </c>
      <c r="C18" s="125" t="s">
        <v>115</v>
      </c>
      <c r="D18" s="9">
        <f>1440+10560</f>
        <v>12000</v>
      </c>
      <c r="E18" s="4"/>
      <c r="F18" s="27">
        <f>+D18*0.88</f>
        <v>10560</v>
      </c>
      <c r="G18" s="27">
        <f>+D18*0.12</f>
        <v>1440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>
        <f t="shared" si="1"/>
        <v>12000</v>
      </c>
    </row>
    <row r="19" spans="1:19" ht="15.75" thickBot="1" x14ac:dyDescent="0.3">
      <c r="A19" s="142" t="s">
        <v>89</v>
      </c>
      <c r="B19" s="143"/>
      <c r="C19" s="143"/>
      <c r="D19" s="10">
        <f>SUM(D10:D18)</f>
        <v>372424</v>
      </c>
      <c r="E19" s="10">
        <f>SUM(E10:E18)</f>
        <v>210000</v>
      </c>
      <c r="F19" s="95">
        <f>SUM(F10:F18)</f>
        <v>142933.12</v>
      </c>
      <c r="G19" s="95">
        <f>SUM(G11:G18)</f>
        <v>19490.88</v>
      </c>
      <c r="H19" s="95"/>
      <c r="I19" s="95">
        <f t="shared" ref="I19:Q19" si="2">SUM(I10:I10)</f>
        <v>0</v>
      </c>
      <c r="J19" s="95">
        <f t="shared" si="2"/>
        <v>0</v>
      </c>
      <c r="K19" s="95">
        <f t="shared" si="2"/>
        <v>0</v>
      </c>
      <c r="L19" s="95">
        <f t="shared" si="2"/>
        <v>0</v>
      </c>
      <c r="M19" s="95">
        <f t="shared" si="2"/>
        <v>0</v>
      </c>
      <c r="N19" s="95">
        <f t="shared" si="2"/>
        <v>0</v>
      </c>
      <c r="O19" s="95">
        <f t="shared" si="2"/>
        <v>0</v>
      </c>
      <c r="P19" s="95">
        <f t="shared" si="2"/>
        <v>0</v>
      </c>
      <c r="Q19" s="129">
        <f t="shared" si="2"/>
        <v>0</v>
      </c>
      <c r="R19" s="130">
        <f t="shared" si="1"/>
        <v>372424</v>
      </c>
      <c r="S19" s="33"/>
    </row>
    <row r="20" spans="1:19" x14ac:dyDescent="0.25">
      <c r="A20" s="3">
        <v>1</v>
      </c>
      <c r="B20" s="3" t="s">
        <v>116</v>
      </c>
      <c r="C20" s="131" t="s">
        <v>117</v>
      </c>
      <c r="D20" s="113">
        <f>30000*3</f>
        <v>90000</v>
      </c>
      <c r="E20" s="4"/>
      <c r="F20" s="13"/>
      <c r="G20" s="13"/>
      <c r="H20" s="13"/>
      <c r="I20" s="13">
        <v>7500</v>
      </c>
      <c r="J20" s="13"/>
      <c r="K20" s="13"/>
      <c r="L20" s="13"/>
      <c r="M20" s="13"/>
      <c r="N20" s="13"/>
      <c r="O20" s="13"/>
      <c r="P20" s="13"/>
      <c r="Q20" s="13"/>
      <c r="R20" s="31">
        <f t="shared" ref="R20:R21" si="3">SUM(E20:Q20)</f>
        <v>7500</v>
      </c>
    </row>
    <row r="21" spans="1:19" ht="15.75" thickBot="1" x14ac:dyDescent="0.3">
      <c r="A21" s="3">
        <v>4</v>
      </c>
      <c r="B21" s="3" t="s">
        <v>116</v>
      </c>
      <c r="C21" s="131" t="s">
        <v>118</v>
      </c>
      <c r="D21" s="113">
        <f>29000*3</f>
        <v>87000</v>
      </c>
      <c r="E21" s="4"/>
      <c r="F21" s="13"/>
      <c r="G21" s="13"/>
      <c r="H21" s="13"/>
      <c r="I21" s="13">
        <v>14500</v>
      </c>
      <c r="J21" s="13"/>
      <c r="K21" s="13"/>
      <c r="L21" s="13"/>
      <c r="M21" s="13"/>
      <c r="N21" s="13"/>
      <c r="O21" s="13"/>
      <c r="P21" s="13"/>
      <c r="Q21" s="13"/>
      <c r="R21" s="13">
        <f t="shared" si="3"/>
        <v>14500</v>
      </c>
    </row>
    <row r="22" spans="1:19" ht="15.75" thickBot="1" x14ac:dyDescent="0.3">
      <c r="A22" s="142" t="s">
        <v>26</v>
      </c>
      <c r="B22" s="143"/>
      <c r="C22" s="152"/>
      <c r="D22" s="94">
        <f>SUM(D20:D21)</f>
        <v>177000</v>
      </c>
      <c r="E22" s="94"/>
      <c r="F22" s="95">
        <f>SUM(F20:F21)</f>
        <v>0</v>
      </c>
      <c r="G22" s="95">
        <f>SUM(G20:G21)</f>
        <v>0</v>
      </c>
      <c r="H22" s="95"/>
      <c r="I22" s="96">
        <f t="shared" ref="I22:R22" si="4">SUM(I20:I21)</f>
        <v>22000</v>
      </c>
      <c r="J22" s="95">
        <f t="shared" si="4"/>
        <v>0</v>
      </c>
      <c r="K22" s="95">
        <f t="shared" si="4"/>
        <v>0</v>
      </c>
      <c r="L22" s="95">
        <f t="shared" si="4"/>
        <v>0</v>
      </c>
      <c r="M22" s="95">
        <f t="shared" si="4"/>
        <v>0</v>
      </c>
      <c r="N22" s="95">
        <f t="shared" si="4"/>
        <v>0</v>
      </c>
      <c r="O22" s="95">
        <f t="shared" si="4"/>
        <v>0</v>
      </c>
      <c r="P22" s="95">
        <f t="shared" si="4"/>
        <v>0</v>
      </c>
      <c r="Q22" s="95">
        <f t="shared" si="4"/>
        <v>0</v>
      </c>
      <c r="R22" s="97">
        <f t="shared" si="4"/>
        <v>22000</v>
      </c>
    </row>
    <row r="23" spans="1:19" ht="15.75" thickBot="1" x14ac:dyDescent="0.3">
      <c r="A23" s="147" t="s">
        <v>33</v>
      </c>
      <c r="B23" s="148"/>
      <c r="C23" s="148"/>
      <c r="D23" s="22">
        <f>+D7+D19+D22</f>
        <v>643324</v>
      </c>
      <c r="E23" s="22">
        <f>+E19</f>
        <v>210000</v>
      </c>
      <c r="F23" s="22">
        <f>+F7+F19+F22</f>
        <v>225565.12</v>
      </c>
      <c r="G23" s="23">
        <f>+G7+G19+G22</f>
        <v>30758.880000000001</v>
      </c>
      <c r="H23" s="23"/>
      <c r="I23" s="23">
        <f>+I7+I19+I22</f>
        <v>22000</v>
      </c>
      <c r="J23" s="22">
        <f t="shared" ref="J23:Q23" si="5">J7+J9+J22</f>
        <v>0</v>
      </c>
      <c r="K23" s="23">
        <f t="shared" si="5"/>
        <v>0</v>
      </c>
      <c r="L23" s="22">
        <f t="shared" si="5"/>
        <v>0</v>
      </c>
      <c r="M23" s="23">
        <f t="shared" si="5"/>
        <v>0</v>
      </c>
      <c r="N23" s="22">
        <f t="shared" si="5"/>
        <v>0</v>
      </c>
      <c r="O23" s="22">
        <f t="shared" si="5"/>
        <v>0</v>
      </c>
      <c r="P23" s="23">
        <f t="shared" si="5"/>
        <v>0</v>
      </c>
      <c r="Q23" s="22">
        <f t="shared" si="5"/>
        <v>0</v>
      </c>
      <c r="R23" s="24">
        <f>+R7+R19+R22</f>
        <v>488324</v>
      </c>
    </row>
    <row r="24" spans="1:19" x14ac:dyDescent="0.25">
      <c r="D24" s="1"/>
      <c r="E24" s="1"/>
    </row>
    <row r="25" spans="1:19" x14ac:dyDescent="0.25">
      <c r="Q25" s="1"/>
      <c r="S25" s="1"/>
    </row>
  </sheetData>
  <mergeCells count="7">
    <mergeCell ref="A23:C23"/>
    <mergeCell ref="A2:D2"/>
    <mergeCell ref="A3:R3"/>
    <mergeCell ref="A7:C7"/>
    <mergeCell ref="A9:C9"/>
    <mergeCell ref="A19:C19"/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workbookViewId="0">
      <selection activeCell="E18" sqref="E18"/>
    </sheetView>
  </sheetViews>
  <sheetFormatPr baseColWidth="10" defaultRowHeight="15" x14ac:dyDescent="0.25"/>
  <cols>
    <col min="1" max="1" width="4.42578125" customWidth="1"/>
    <col min="2" max="2" width="11.285156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3" customWidth="1"/>
    <col min="8" max="8" width="13.140625" customWidth="1"/>
    <col min="9" max="9" width="12.85546875" customWidth="1"/>
    <col min="10" max="10" width="13.42578125" customWidth="1"/>
    <col min="11" max="11" width="12.85546875" customWidth="1"/>
    <col min="12" max="12" width="13.42578125" customWidth="1"/>
    <col min="13" max="13" width="13.140625" customWidth="1"/>
    <col min="14" max="14" width="13.85546875" customWidth="1"/>
    <col min="15" max="15" width="14.5703125" customWidth="1"/>
  </cols>
  <sheetData>
    <row r="2" spans="1:15" ht="21" x14ac:dyDescent="0.25">
      <c r="A2" s="153" t="s">
        <v>73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ht="15.75" thickBot="1" x14ac:dyDescent="0.3">
      <c r="A3" t="s">
        <v>119</v>
      </c>
    </row>
    <row r="4" spans="1:15" ht="33.75" x14ac:dyDescent="0.25">
      <c r="A4" s="18" t="s">
        <v>12</v>
      </c>
      <c r="B4" s="62" t="s">
        <v>74</v>
      </c>
      <c r="C4" s="12" t="s">
        <v>0</v>
      </c>
      <c r="D4" s="5" t="s">
        <v>75</v>
      </c>
      <c r="E4" s="12" t="s">
        <v>76</v>
      </c>
      <c r="F4" s="12" t="s">
        <v>77</v>
      </c>
      <c r="G4" s="12" t="s">
        <v>78</v>
      </c>
      <c r="H4" s="12" t="s">
        <v>79</v>
      </c>
      <c r="I4" s="12" t="s">
        <v>80</v>
      </c>
      <c r="J4" s="12" t="s">
        <v>81</v>
      </c>
      <c r="K4" s="12" t="s">
        <v>82</v>
      </c>
      <c r="L4" s="12" t="s">
        <v>83</v>
      </c>
      <c r="M4" s="12" t="s">
        <v>84</v>
      </c>
      <c r="N4" s="12" t="s">
        <v>85</v>
      </c>
      <c r="O4" s="15" t="s">
        <v>27</v>
      </c>
    </row>
    <row r="5" spans="1:15" x14ac:dyDescent="0.25">
      <c r="A5" s="3">
        <v>1</v>
      </c>
      <c r="B5" s="3" t="s">
        <v>86</v>
      </c>
      <c r="C5" s="66" t="s">
        <v>120</v>
      </c>
      <c r="D5" s="63">
        <v>39200</v>
      </c>
      <c r="E5" s="13">
        <v>16200</v>
      </c>
      <c r="F5" s="13"/>
      <c r="G5" s="13">
        <v>0</v>
      </c>
      <c r="H5" s="13">
        <v>0</v>
      </c>
      <c r="I5" s="13"/>
      <c r="J5" s="13"/>
      <c r="K5" s="13"/>
      <c r="L5" s="13"/>
      <c r="M5" s="13"/>
      <c r="N5" s="13"/>
      <c r="O5" s="13">
        <f>SUM(E5:N5)</f>
        <v>16200</v>
      </c>
    </row>
    <row r="6" spans="1:15" x14ac:dyDescent="0.25">
      <c r="A6" s="154" t="s">
        <v>89</v>
      </c>
      <c r="B6" s="155"/>
      <c r="C6" s="155"/>
      <c r="D6" s="132">
        <f>D5</f>
        <v>39200</v>
      </c>
      <c r="E6" s="64">
        <f>E5</f>
        <v>16200</v>
      </c>
      <c r="F6" s="64">
        <f>F5</f>
        <v>0</v>
      </c>
      <c r="G6" s="64">
        <f>G5</f>
        <v>0</v>
      </c>
      <c r="H6" s="64">
        <f>H5</f>
        <v>0</v>
      </c>
      <c r="I6" s="16"/>
      <c r="J6" s="16"/>
      <c r="K6" s="16"/>
      <c r="L6" s="16"/>
      <c r="M6" s="16"/>
      <c r="N6" s="16"/>
      <c r="O6" s="16"/>
    </row>
    <row r="7" spans="1:15" x14ac:dyDescent="0.25">
      <c r="A7" s="65">
        <v>1</v>
      </c>
      <c r="B7" s="65" t="s">
        <v>87</v>
      </c>
      <c r="C7" s="66" t="s">
        <v>121</v>
      </c>
      <c r="D7" s="67">
        <v>85000</v>
      </c>
      <c r="E7" s="68">
        <v>25000</v>
      </c>
      <c r="F7" s="68">
        <v>0</v>
      </c>
      <c r="G7" s="68">
        <v>0</v>
      </c>
      <c r="H7" s="68">
        <v>0</v>
      </c>
      <c r="I7" s="68"/>
      <c r="J7" s="69"/>
      <c r="K7" s="69"/>
      <c r="L7" s="69"/>
      <c r="M7" s="69"/>
      <c r="N7" s="69"/>
      <c r="O7" s="70">
        <f>H7+G7+F7+E7</f>
        <v>25000</v>
      </c>
    </row>
    <row r="8" spans="1:15" ht="15.75" thickBot="1" x14ac:dyDescent="0.3">
      <c r="A8" s="71">
        <v>1</v>
      </c>
      <c r="B8" s="71" t="s">
        <v>88</v>
      </c>
      <c r="C8" s="72" t="s">
        <v>122</v>
      </c>
      <c r="D8" s="73">
        <v>90000</v>
      </c>
      <c r="E8" s="13">
        <v>20000</v>
      </c>
      <c r="F8" s="13">
        <v>0</v>
      </c>
      <c r="G8" s="13">
        <v>0</v>
      </c>
      <c r="H8" s="13">
        <v>0</v>
      </c>
      <c r="I8" s="13">
        <v>0</v>
      </c>
      <c r="J8" s="13"/>
      <c r="K8" s="13"/>
      <c r="L8" s="13"/>
      <c r="M8" s="13"/>
      <c r="N8" s="13"/>
      <c r="O8" s="13">
        <f>I8+H8+G8+F8+E8</f>
        <v>20000</v>
      </c>
    </row>
    <row r="9" spans="1:15" ht="15.75" thickBot="1" x14ac:dyDescent="0.3">
      <c r="A9" s="142" t="s">
        <v>26</v>
      </c>
      <c r="B9" s="143"/>
      <c r="C9" s="143"/>
      <c r="D9" s="74">
        <f t="shared" ref="D9:I9" si="0">SUM(D7+D8)</f>
        <v>175000</v>
      </c>
      <c r="E9" s="75">
        <f t="shared" si="0"/>
        <v>45000</v>
      </c>
      <c r="F9" s="75">
        <f t="shared" si="0"/>
        <v>0</v>
      </c>
      <c r="G9" s="75">
        <f t="shared" si="0"/>
        <v>0</v>
      </c>
      <c r="H9" s="75">
        <f t="shared" si="0"/>
        <v>0</v>
      </c>
      <c r="I9" s="75">
        <f t="shared" si="0"/>
        <v>0</v>
      </c>
      <c r="J9" s="16">
        <f>J6</f>
        <v>0</v>
      </c>
      <c r="K9" s="16">
        <f t="shared" ref="K9:N9" si="1">K6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>SUM(O7+O8)</f>
        <v>45000</v>
      </c>
    </row>
    <row r="10" spans="1:15" x14ac:dyDescent="0.25">
      <c r="A10" s="76"/>
      <c r="B10" s="76"/>
      <c r="C10" s="77"/>
      <c r="D10" s="7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"/>
    </row>
    <row r="11" spans="1:15" x14ac:dyDescent="0.25">
      <c r="A11" s="3"/>
      <c r="B11" s="3"/>
      <c r="C11" s="19"/>
      <c r="D11" s="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29" si="2">SUM(E11:N11)</f>
        <v>0</v>
      </c>
    </row>
    <row r="12" spans="1:15" x14ac:dyDescent="0.25">
      <c r="A12" s="3"/>
      <c r="B12" s="3"/>
      <c r="C12" s="19"/>
      <c r="D12" s="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2"/>
        <v>0</v>
      </c>
    </row>
    <row r="13" spans="1:15" x14ac:dyDescent="0.25">
      <c r="A13" s="3"/>
      <c r="B13" s="3"/>
      <c r="C13" s="19"/>
      <c r="D13" s="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2"/>
        <v>0</v>
      </c>
    </row>
    <row r="14" spans="1:15" x14ac:dyDescent="0.25">
      <c r="A14" s="3"/>
      <c r="B14" s="3"/>
      <c r="C14" s="19"/>
      <c r="D14" s="7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2"/>
        <v>0</v>
      </c>
    </row>
    <row r="15" spans="1:15" x14ac:dyDescent="0.25">
      <c r="A15" s="3"/>
      <c r="B15" s="3"/>
      <c r="C15" s="19"/>
      <c r="D15" s="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f t="shared" si="2"/>
        <v>0</v>
      </c>
    </row>
    <row r="16" spans="1:15" x14ac:dyDescent="0.25">
      <c r="A16" s="3"/>
      <c r="B16" s="3"/>
      <c r="C16" s="19"/>
      <c r="D16" s="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si="2"/>
        <v>0</v>
      </c>
    </row>
    <row r="17" spans="1:15" x14ac:dyDescent="0.25">
      <c r="A17" s="3"/>
      <c r="B17" s="3"/>
      <c r="C17" s="19"/>
      <c r="D17" s="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>
        <f t="shared" si="2"/>
        <v>0</v>
      </c>
    </row>
    <row r="18" spans="1:15" x14ac:dyDescent="0.25">
      <c r="A18" s="3"/>
      <c r="B18" s="3"/>
      <c r="C18" s="19"/>
      <c r="D18" s="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si="2"/>
        <v>0</v>
      </c>
    </row>
    <row r="19" spans="1:15" x14ac:dyDescent="0.25">
      <c r="A19" s="6"/>
      <c r="B19" s="6"/>
      <c r="C19" s="20"/>
      <c r="D19" s="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>
        <f t="shared" si="2"/>
        <v>0</v>
      </c>
    </row>
    <row r="20" spans="1:15" x14ac:dyDescent="0.25">
      <c r="A20" s="3"/>
      <c r="B20" s="6"/>
      <c r="C20" s="21"/>
      <c r="D20" s="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f t="shared" si="2"/>
        <v>0</v>
      </c>
    </row>
    <row r="21" spans="1:15" x14ac:dyDescent="0.25">
      <c r="A21" s="3"/>
      <c r="B21" s="6"/>
      <c r="C21" s="21"/>
      <c r="D21" s="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f t="shared" si="2"/>
        <v>0</v>
      </c>
    </row>
    <row r="22" spans="1:15" x14ac:dyDescent="0.25">
      <c r="A22" s="3"/>
      <c r="B22" s="3"/>
      <c r="C22" s="21"/>
      <c r="D22" s="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>
        <f t="shared" si="2"/>
        <v>0</v>
      </c>
    </row>
    <row r="23" spans="1:15" x14ac:dyDescent="0.25">
      <c r="A23" s="80"/>
      <c r="B23" s="81"/>
      <c r="C23" s="82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>
        <f t="shared" si="2"/>
        <v>0</v>
      </c>
    </row>
    <row r="24" spans="1:15" x14ac:dyDescent="0.25">
      <c r="A24" s="85"/>
      <c r="B24" s="86"/>
      <c r="C24" s="87"/>
      <c r="D24" s="88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>
        <f t="shared" si="2"/>
        <v>0</v>
      </c>
    </row>
    <row r="25" spans="1:15" x14ac:dyDescent="0.25">
      <c r="A25" s="80"/>
      <c r="B25" s="81"/>
      <c r="C25" s="82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>
        <f t="shared" si="2"/>
        <v>0</v>
      </c>
    </row>
    <row r="26" spans="1:15" x14ac:dyDescent="0.25">
      <c r="A26" s="85"/>
      <c r="B26" s="86"/>
      <c r="C26" s="87"/>
      <c r="D26" s="88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>
        <f t="shared" si="2"/>
        <v>0</v>
      </c>
    </row>
    <row r="27" spans="1:15" x14ac:dyDescent="0.25">
      <c r="A27" s="80"/>
      <c r="B27" s="81"/>
      <c r="C27" s="82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>
        <f t="shared" si="2"/>
        <v>0</v>
      </c>
    </row>
    <row r="28" spans="1:15" x14ac:dyDescent="0.25">
      <c r="A28" s="86"/>
      <c r="B28" s="86"/>
      <c r="C28" s="89"/>
      <c r="D28" s="88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>
        <f t="shared" si="2"/>
        <v>0</v>
      </c>
    </row>
    <row r="29" spans="1:15" ht="15.75" thickBot="1" x14ac:dyDescent="0.3">
      <c r="A29" s="86"/>
      <c r="B29" s="90"/>
      <c r="C29" s="91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>
        <f t="shared" si="2"/>
        <v>0</v>
      </c>
    </row>
    <row r="30" spans="1:15" ht="15.75" thickBot="1" x14ac:dyDescent="0.3">
      <c r="A30" s="144" t="s">
        <v>26</v>
      </c>
      <c r="B30" s="143"/>
      <c r="C30" s="152"/>
      <c r="D30" s="94">
        <f>SUM(D11:D29)</f>
        <v>0</v>
      </c>
      <c r="E30" s="95">
        <f>SUM(E11:E22)</f>
        <v>0</v>
      </c>
      <c r="F30" s="96">
        <f>SUM(F11:F22)</f>
        <v>0</v>
      </c>
      <c r="G30" s="95">
        <f>SUM(G11:G29)</f>
        <v>0</v>
      </c>
      <c r="H30" s="95">
        <f>SUM(H11:H26)</f>
        <v>0</v>
      </c>
      <c r="I30" s="95">
        <f>SUM(I11:I22)</f>
        <v>0</v>
      </c>
      <c r="J30" s="95">
        <f>SUM(J11:J22)</f>
        <v>0</v>
      </c>
      <c r="K30" s="95">
        <f>SUM(K11:K22)</f>
        <v>0</v>
      </c>
      <c r="L30" s="95">
        <f>SUM(L11:L22)</f>
        <v>0</v>
      </c>
      <c r="M30" s="95">
        <f>SUM(M11:M22)</f>
        <v>0</v>
      </c>
      <c r="N30" s="95">
        <f>SUM(N11:N25)</f>
        <v>0</v>
      </c>
      <c r="O30" s="97">
        <f>SUM(O11:O22)</f>
        <v>0</v>
      </c>
    </row>
    <row r="31" spans="1:15" ht="15.75" thickBot="1" x14ac:dyDescent="0.3">
      <c r="A31" s="147" t="s">
        <v>33</v>
      </c>
      <c r="B31" s="148"/>
      <c r="C31" s="148"/>
      <c r="D31" s="98">
        <f t="shared" ref="D31:O31" si="3">D6+D9+D30</f>
        <v>214200</v>
      </c>
      <c r="E31" s="22">
        <f t="shared" si="3"/>
        <v>61200</v>
      </c>
      <c r="F31" s="23">
        <f t="shared" si="3"/>
        <v>0</v>
      </c>
      <c r="G31" s="22">
        <f t="shared" si="3"/>
        <v>0</v>
      </c>
      <c r="H31" s="23">
        <f t="shared" si="3"/>
        <v>0</v>
      </c>
      <c r="I31" s="22">
        <f t="shared" si="3"/>
        <v>0</v>
      </c>
      <c r="J31" s="23">
        <f t="shared" si="3"/>
        <v>0</v>
      </c>
      <c r="K31" s="22">
        <f t="shared" si="3"/>
        <v>0</v>
      </c>
      <c r="L31" s="22">
        <f t="shared" si="3"/>
        <v>0</v>
      </c>
      <c r="M31" s="23">
        <f t="shared" si="3"/>
        <v>0</v>
      </c>
      <c r="N31" s="22">
        <f t="shared" si="3"/>
        <v>0</v>
      </c>
      <c r="O31" s="24">
        <f t="shared" si="3"/>
        <v>45000</v>
      </c>
    </row>
    <row r="32" spans="1:15" x14ac:dyDescent="0.25">
      <c r="D32" s="1"/>
    </row>
  </sheetData>
  <mergeCells count="5">
    <mergeCell ref="A2:O2"/>
    <mergeCell ref="A6:C6"/>
    <mergeCell ref="A9:C9"/>
    <mergeCell ref="A30:C30"/>
    <mergeCell ref="A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BOSQUES Y DIFOPROCO</vt:lpstr>
      <vt:lpstr>PRODENORTE</vt:lpstr>
      <vt:lpstr>PEQUEÑA CUANTIA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2017-11-07T20:54:29Z</dcterms:modified>
</cp:coreProperties>
</file>