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omments24.xml" ContentType="application/vnd.openxmlformats-officedocument.spreadsheetml.comments+xml"/>
  <Override PartName="/xl/drawings/drawing25.xml" ContentType="application/vnd.openxmlformats-officedocument.drawing+xml"/>
  <Override PartName="/xl/comments25.xml" ContentType="application/vnd.openxmlformats-officedocument.spreadsheetml.comments+xml"/>
  <Override PartName="/xl/drawings/drawing26.xml" ContentType="application/vnd.openxmlformats-officedocument.drawing+xml"/>
  <Override PartName="/xl/comments26.xml" ContentType="application/vnd.openxmlformats-officedocument.spreadsheetml.comments+xml"/>
  <Override PartName="/xl/drawings/drawing27.xml" ContentType="application/vnd.openxmlformats-officedocument.drawing+xml"/>
  <Override PartName="/xl/comments27.xml" ContentType="application/vnd.openxmlformats-officedocument.spreadsheetml.comments+xml"/>
  <Override PartName="/xl/drawings/drawing28.xml" ContentType="application/vnd.openxmlformats-officedocument.drawing+xml"/>
  <Override PartName="/xl/comments28.xml" ContentType="application/vnd.openxmlformats-officedocument.spreadsheetml.comments+xml"/>
  <Override PartName="/xl/drawings/drawing29.xml" ContentType="application/vnd.openxmlformats-officedocument.drawing+xml"/>
  <Override PartName="/xl/comments29.xml" ContentType="application/vnd.openxmlformats-officedocument.spreadsheetml.comments+xml"/>
  <Override PartName="/xl/drawings/drawing30.xml" ContentType="application/vnd.openxmlformats-officedocument.drawing+xml"/>
  <Override PartName="/xl/comments30.xml" ContentType="application/vnd.openxmlformats-officedocument.spreadsheetml.comments+xml"/>
  <Override PartName="/xl/drawings/drawing31.xml" ContentType="application/vnd.openxmlformats-officedocument.drawing+xml"/>
  <Override PartName="/xl/comments31.xml" ContentType="application/vnd.openxmlformats-officedocument.spreadsheetml.comments+xml"/>
  <Override PartName="/xl/drawings/drawing32.xml" ContentType="application/vnd.openxmlformats-officedocument.drawing+xml"/>
  <Override PartName="/xl/comments32.xml" ContentType="application/vnd.openxmlformats-officedocument.spreadsheetml.comments+xml"/>
  <Override PartName="/xl/drawings/drawing33.xml" ContentType="application/vnd.openxmlformats-officedocument.drawing+xml"/>
  <Override PartName="/xl/comments33.xml" ContentType="application/vnd.openxmlformats-officedocument.spreadsheetml.comments+xml"/>
  <Override PartName="/xl/drawings/drawing34.xml" ContentType="application/vnd.openxmlformats-officedocument.drawing+xml"/>
  <Override PartName="/xl/comments34.xml" ContentType="application/vnd.openxmlformats-officedocument.spreadsheetml.comments+xml"/>
  <Override PartName="/xl/drawings/drawing3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8515" windowHeight="12330" firstSheet="26" activeTab="34"/>
  </bookViews>
  <sheets>
    <sheet name="20 ABRIL 2015 (2)" sheetId="17" r:id="rId1"/>
    <sheet name="26 Marzo (2)" sheetId="12" r:id="rId2"/>
    <sheet name="25 Marzo 2015 " sheetId="10" r:id="rId3"/>
    <sheet name="24 Marzo 2015  (2)" sheetId="9" r:id="rId4"/>
    <sheet name="23 febrero 2015 (2)" sheetId="5" r:id="rId5"/>
    <sheet name="26 Enero 2015" sheetId="1" r:id="rId6"/>
    <sheet name="09 Febrero" sheetId="2" r:id="rId7"/>
    <sheet name="16 Febrero" sheetId="3" r:id="rId8"/>
    <sheet name="24 febrero 2015" sheetId="4" r:id="rId9"/>
    <sheet name="25 febrero 2015 " sheetId="6" r:id="rId10"/>
    <sheet name="05 MARZO 2015  " sheetId="7" r:id="rId11"/>
    <sheet name="09 ABRIL 2015 (2)" sheetId="15" r:id="rId12"/>
    <sheet name="09 MARZO 2015  " sheetId="8" r:id="rId13"/>
    <sheet name="26 Marzo" sheetId="11" r:id="rId14"/>
    <sheet name="08 ABRIL 2015" sheetId="13" r:id="rId15"/>
    <sheet name="09 ABRIL 2015" sheetId="14" r:id="rId16"/>
    <sheet name="20 ABRIL 2015" sheetId="16" r:id="rId17"/>
    <sheet name="22 ABRIL 2015" sheetId="19" r:id="rId18"/>
    <sheet name="23 ABRIL 2015 " sheetId="20" r:id="rId19"/>
    <sheet name="24 ABRIL 2015 " sheetId="21" r:id="rId20"/>
    <sheet name="27 ABRIL 2015 " sheetId="22" r:id="rId21"/>
    <sheet name="28 ABRIL 2015  " sheetId="23" r:id="rId22"/>
    <sheet name="12 MAYO 2015   " sheetId="24" r:id="rId23"/>
    <sheet name="19 MAYO" sheetId="25" r:id="rId24"/>
    <sheet name="20 MAYO 2015" sheetId="26" r:id="rId25"/>
    <sheet name="22 MAYO 2015 (2)" sheetId="27" r:id="rId26"/>
    <sheet name="26 MAYO 2015 (3)" sheetId="28" r:id="rId27"/>
    <sheet name="27 MAYO 2015 (4)" sheetId="29" r:id="rId28"/>
    <sheet name="10 JUNIO 2015 (5)" sheetId="30" r:id="rId29"/>
    <sheet name="15 junio 2015 " sheetId="31" r:id="rId30"/>
    <sheet name="19 junio 2015" sheetId="32" r:id="rId31"/>
    <sheet name="22 junio 2015 (2)" sheetId="33" r:id="rId32"/>
    <sheet name="24 junio 2015 " sheetId="34" r:id="rId33"/>
    <sheet name="25 JUNIO 2015" sheetId="35" r:id="rId34"/>
    <sheet name="13 JULIO 2015" sheetId="36" r:id="rId35"/>
  </sheets>
  <definedNames>
    <definedName name="_xlnm.Print_Area" localSheetId="10">'05 MARZO 2015  '!$A$1:$X$78</definedName>
    <definedName name="_xlnm.Print_Area" localSheetId="14">'08 ABRIL 2015'!$A$1:$X$80</definedName>
    <definedName name="_xlnm.Print_Area" localSheetId="15">'09 ABRIL 2015'!$A$1:$X$80</definedName>
    <definedName name="_xlnm.Print_Area" localSheetId="11">'09 ABRIL 2015 (2)'!$A$1:$X$80</definedName>
    <definedName name="_xlnm.Print_Area" localSheetId="6">'09 Febrero'!$A$1:$X$77</definedName>
    <definedName name="_xlnm.Print_Area" localSheetId="12">'09 MARZO 2015  '!$A$1:$X$79</definedName>
    <definedName name="_xlnm.Print_Area" localSheetId="28">'10 JUNIO 2015 (5)'!$A$1:$X$88</definedName>
    <definedName name="_xlnm.Print_Area" localSheetId="22">'12 MAYO 2015   '!$A$1:$X$83</definedName>
    <definedName name="_xlnm.Print_Area" localSheetId="34">'13 JULIO 2015'!$A$1:$X$56</definedName>
    <definedName name="_xlnm.Print_Area" localSheetId="29">'15 junio 2015 '!$A$1:$X$88</definedName>
    <definedName name="_xlnm.Print_Area" localSheetId="7">'16 Febrero'!$A$1:$X$77</definedName>
    <definedName name="_xlnm.Print_Area" localSheetId="30">'19 junio 2015'!$A$1:$X$88</definedName>
    <definedName name="_xlnm.Print_Area" localSheetId="23">'19 MAYO'!$A$1:$X$83</definedName>
    <definedName name="_xlnm.Print_Area" localSheetId="16">'20 ABRIL 2015'!$A$1:$X$80</definedName>
    <definedName name="_xlnm.Print_Area" localSheetId="0">'20 ABRIL 2015 (2)'!$A$1:$X$80</definedName>
    <definedName name="_xlnm.Print_Area" localSheetId="24">'20 MAYO 2015'!$A$1:$X$86</definedName>
    <definedName name="_xlnm.Print_Area" localSheetId="17">'22 ABRIL 2015'!$A$1:$X$80</definedName>
    <definedName name="_xlnm.Print_Area" localSheetId="31">'22 junio 2015 (2)'!$A$1:$X$88</definedName>
    <definedName name="_xlnm.Print_Area" localSheetId="25">'22 MAYO 2015 (2)'!$A$1:$X$86</definedName>
    <definedName name="_xlnm.Print_Area" localSheetId="18">'23 ABRIL 2015 '!$A$1:$X$80</definedName>
    <definedName name="_xlnm.Print_Area" localSheetId="4">'23 febrero 2015 (2)'!$A$1:$X$77</definedName>
    <definedName name="_xlnm.Print_Area" localSheetId="19">'24 ABRIL 2015 '!$A$1:$X$80</definedName>
    <definedName name="_xlnm.Print_Area" localSheetId="8">'24 febrero 2015'!$A$1:$X$77</definedName>
    <definedName name="_xlnm.Print_Area" localSheetId="32">'24 junio 2015 '!$A$1:$X$88</definedName>
    <definedName name="_xlnm.Print_Area" localSheetId="3">'24 Marzo 2015  (2)'!$A$1:$X$79</definedName>
    <definedName name="_xlnm.Print_Area" localSheetId="9">'25 febrero 2015 '!$A$1:$X$79</definedName>
    <definedName name="_xlnm.Print_Area" localSheetId="33">'25 JUNIO 2015'!$A$1:$X$88</definedName>
    <definedName name="_xlnm.Print_Area" localSheetId="2">'25 Marzo 2015 '!$A$1:$X$79</definedName>
    <definedName name="_xlnm.Print_Area" localSheetId="5">'26 Enero 2015'!$A$1:$X$77</definedName>
    <definedName name="_xlnm.Print_Area" localSheetId="13">'26 Marzo'!$A$1:$X$80</definedName>
    <definedName name="_xlnm.Print_Area" localSheetId="1">'26 Marzo (2)'!$A$1:$X$80</definedName>
    <definedName name="_xlnm.Print_Area" localSheetId="26">'26 MAYO 2015 (3)'!$A$1:$X$88</definedName>
    <definedName name="_xlnm.Print_Area" localSheetId="20">'27 ABRIL 2015 '!$A$1:$X$80</definedName>
    <definedName name="_xlnm.Print_Area" localSheetId="27">'27 MAYO 2015 (4)'!$A$1:$X$88</definedName>
    <definedName name="_xlnm.Print_Area" localSheetId="21">'28 ABRIL 2015  '!$A$1:$X$83</definedName>
    <definedName name="_xlnm.Print_Titles" localSheetId="10">'05 MARZO 2015  '!$1:$7</definedName>
    <definedName name="_xlnm.Print_Titles" localSheetId="14">'08 ABRIL 2015'!$1:$7</definedName>
    <definedName name="_xlnm.Print_Titles" localSheetId="15">'09 ABRIL 2015'!$1:$7</definedName>
    <definedName name="_xlnm.Print_Titles" localSheetId="11">'09 ABRIL 2015 (2)'!$1:$7</definedName>
    <definedName name="_xlnm.Print_Titles" localSheetId="6">'09 Febrero'!$1:$7</definedName>
    <definedName name="_xlnm.Print_Titles" localSheetId="12">'09 MARZO 2015  '!$1:$7</definedName>
    <definedName name="_xlnm.Print_Titles" localSheetId="28">'10 JUNIO 2015 (5)'!$1:$7</definedName>
    <definedName name="_xlnm.Print_Titles" localSheetId="22">'12 MAYO 2015   '!$1:$7</definedName>
    <definedName name="_xlnm.Print_Titles" localSheetId="34">'13 JULIO 2015'!$1:$7</definedName>
    <definedName name="_xlnm.Print_Titles" localSheetId="29">'15 junio 2015 '!$1:$7</definedName>
    <definedName name="_xlnm.Print_Titles" localSheetId="7">'16 Febrero'!$1:$7</definedName>
    <definedName name="_xlnm.Print_Titles" localSheetId="30">'19 junio 2015'!$1:$7</definedName>
    <definedName name="_xlnm.Print_Titles" localSheetId="23">'19 MAYO'!$1:$7</definedName>
    <definedName name="_xlnm.Print_Titles" localSheetId="16">'20 ABRIL 2015'!$1:$7</definedName>
    <definedName name="_xlnm.Print_Titles" localSheetId="0">'20 ABRIL 2015 (2)'!$1:$7</definedName>
    <definedName name="_xlnm.Print_Titles" localSheetId="24">'20 MAYO 2015'!$1:$7</definedName>
    <definedName name="_xlnm.Print_Titles" localSheetId="17">'22 ABRIL 2015'!$1:$7</definedName>
    <definedName name="_xlnm.Print_Titles" localSheetId="31">'22 junio 2015 (2)'!$1:$7</definedName>
    <definedName name="_xlnm.Print_Titles" localSheetId="25">'22 MAYO 2015 (2)'!$1:$7</definedName>
    <definedName name="_xlnm.Print_Titles" localSheetId="18">'23 ABRIL 2015 '!$1:$7</definedName>
    <definedName name="_xlnm.Print_Titles" localSheetId="4">'23 febrero 2015 (2)'!$1:$7</definedName>
    <definedName name="_xlnm.Print_Titles" localSheetId="19">'24 ABRIL 2015 '!$1:$7</definedName>
    <definedName name="_xlnm.Print_Titles" localSheetId="8">'24 febrero 2015'!$1:$7</definedName>
    <definedName name="_xlnm.Print_Titles" localSheetId="32">'24 junio 2015 '!$1:$7</definedName>
    <definedName name="_xlnm.Print_Titles" localSheetId="3">'24 Marzo 2015  (2)'!$1:$7</definedName>
    <definedName name="_xlnm.Print_Titles" localSheetId="9">'25 febrero 2015 '!$1:$7</definedName>
    <definedName name="_xlnm.Print_Titles" localSheetId="33">'25 JUNIO 2015'!$1:$7</definedName>
    <definedName name="_xlnm.Print_Titles" localSheetId="2">'25 Marzo 2015 '!$1:$7</definedName>
    <definedName name="_xlnm.Print_Titles" localSheetId="5">'26 Enero 2015'!$1:$7</definedName>
    <definedName name="_xlnm.Print_Titles" localSheetId="13">'26 Marzo'!$1:$7</definedName>
    <definedName name="_xlnm.Print_Titles" localSheetId="1">'26 Marzo (2)'!$1:$7</definedName>
    <definedName name="_xlnm.Print_Titles" localSheetId="26">'26 MAYO 2015 (3)'!$1:$7</definedName>
    <definedName name="_xlnm.Print_Titles" localSheetId="20">'27 ABRIL 2015 '!$1:$7</definedName>
    <definedName name="_xlnm.Print_Titles" localSheetId="27">'27 MAYO 2015 (4)'!$1:$7</definedName>
    <definedName name="_xlnm.Print_Titles" localSheetId="21">'28 ABRIL 2015  '!$1:$7</definedName>
  </definedNames>
  <calcPr calcId="145621"/>
</workbook>
</file>

<file path=xl/calcChain.xml><?xml version="1.0" encoding="utf-8"?>
<calcChain xmlns="http://schemas.openxmlformats.org/spreadsheetml/2006/main">
  <c r="V52" i="36" l="1"/>
  <c r="U52" i="36"/>
  <c r="T52" i="36"/>
  <c r="S52" i="36"/>
  <c r="R52" i="36"/>
  <c r="Q52" i="36"/>
  <c r="P52" i="36"/>
  <c r="L52" i="36"/>
  <c r="J53" i="36"/>
  <c r="X53" i="36" s="1"/>
  <c r="X52" i="36" s="1"/>
  <c r="W52" i="36"/>
  <c r="K52" i="36"/>
  <c r="I52" i="36"/>
  <c r="H52" i="36"/>
  <c r="W50" i="36"/>
  <c r="W49" i="36" s="1"/>
  <c r="J50" i="36"/>
  <c r="V49" i="36"/>
  <c r="U49" i="36"/>
  <c r="T49" i="36"/>
  <c r="S49" i="36"/>
  <c r="R49" i="36"/>
  <c r="Q49" i="36"/>
  <c r="P49" i="36"/>
  <c r="O49" i="36"/>
  <c r="N49" i="36"/>
  <c r="M49" i="36"/>
  <c r="L49" i="36"/>
  <c r="K49" i="36"/>
  <c r="J49" i="36"/>
  <c r="I49" i="36"/>
  <c r="H49" i="36"/>
  <c r="G49" i="36"/>
  <c r="W47" i="36"/>
  <c r="W46" i="36" s="1"/>
  <c r="J47" i="36"/>
  <c r="J46" i="36" s="1"/>
  <c r="V46" i="36"/>
  <c r="U46" i="36"/>
  <c r="T46" i="36"/>
  <c r="S46" i="36"/>
  <c r="R46" i="36"/>
  <c r="Q46" i="36"/>
  <c r="P46" i="36"/>
  <c r="O46" i="36"/>
  <c r="N46" i="36"/>
  <c r="M46" i="36"/>
  <c r="L46" i="36"/>
  <c r="K46" i="36"/>
  <c r="I46" i="36"/>
  <c r="H46" i="36"/>
  <c r="G46" i="36"/>
  <c r="W45" i="36"/>
  <c r="X45" i="36" s="1"/>
  <c r="X44" i="36" s="1"/>
  <c r="J45" i="36"/>
  <c r="J44" i="36" s="1"/>
  <c r="V44" i="36"/>
  <c r="U44" i="36"/>
  <c r="T44" i="36"/>
  <c r="S44" i="36"/>
  <c r="R44" i="36"/>
  <c r="Q44" i="36"/>
  <c r="P44" i="36"/>
  <c r="O44" i="36"/>
  <c r="N44" i="36"/>
  <c r="M44" i="36"/>
  <c r="L44" i="36"/>
  <c r="K44" i="36"/>
  <c r="I44" i="36"/>
  <c r="H44" i="36"/>
  <c r="G44" i="36"/>
  <c r="J42" i="36"/>
  <c r="J41" i="36" s="1"/>
  <c r="W41" i="36"/>
  <c r="V41" i="36"/>
  <c r="U41" i="36"/>
  <c r="T41" i="36"/>
  <c r="S41" i="36"/>
  <c r="R41" i="36"/>
  <c r="Q41" i="36"/>
  <c r="P41" i="36"/>
  <c r="O41" i="36"/>
  <c r="N41" i="36"/>
  <c r="L41" i="36"/>
  <c r="K41" i="36"/>
  <c r="I41" i="36"/>
  <c r="H41" i="36"/>
  <c r="G41" i="36"/>
  <c r="I39" i="36"/>
  <c r="J39" i="36" s="1"/>
  <c r="W38" i="36"/>
  <c r="V38" i="36"/>
  <c r="U38" i="36"/>
  <c r="T38" i="36"/>
  <c r="S38" i="36"/>
  <c r="R38" i="36"/>
  <c r="Q38" i="36"/>
  <c r="P38" i="36"/>
  <c r="O38" i="36"/>
  <c r="N38" i="36"/>
  <c r="L38" i="36"/>
  <c r="K38" i="36"/>
  <c r="H38" i="36"/>
  <c r="G38" i="36"/>
  <c r="J36" i="36"/>
  <c r="X36" i="36" s="1"/>
  <c r="W34" i="36"/>
  <c r="W33" i="36" s="1"/>
  <c r="J34" i="36"/>
  <c r="V33" i="36"/>
  <c r="U33" i="36"/>
  <c r="T33" i="36"/>
  <c r="S33" i="36"/>
  <c r="R33" i="36"/>
  <c r="Q33" i="36"/>
  <c r="P33" i="36"/>
  <c r="O33" i="36"/>
  <c r="N33" i="36"/>
  <c r="M33" i="36"/>
  <c r="L33" i="36"/>
  <c r="K33" i="36"/>
  <c r="I33" i="36"/>
  <c r="H33" i="36"/>
  <c r="G33" i="36"/>
  <c r="W30" i="36"/>
  <c r="W29" i="36" s="1"/>
  <c r="J30" i="36"/>
  <c r="V29" i="36"/>
  <c r="U29" i="36"/>
  <c r="T29" i="36"/>
  <c r="S29" i="36"/>
  <c r="R29" i="36"/>
  <c r="Q29" i="36"/>
  <c r="P29" i="36"/>
  <c r="N29" i="36"/>
  <c r="M29" i="36"/>
  <c r="L29" i="36"/>
  <c r="K29" i="36"/>
  <c r="I29" i="36"/>
  <c r="H29" i="36"/>
  <c r="G29" i="36"/>
  <c r="J27" i="36"/>
  <c r="X27" i="36" s="1"/>
  <c r="W25" i="36"/>
  <c r="W24" i="36" s="1"/>
  <c r="J25" i="36"/>
  <c r="V24" i="36"/>
  <c r="U24" i="36"/>
  <c r="T24" i="36"/>
  <c r="S24" i="36"/>
  <c r="R24" i="36"/>
  <c r="Q24" i="36"/>
  <c r="P24" i="36"/>
  <c r="O24" i="36"/>
  <c r="N24" i="36"/>
  <c r="M24" i="36"/>
  <c r="L24" i="36"/>
  <c r="K24" i="36"/>
  <c r="I24" i="36"/>
  <c r="H24" i="36"/>
  <c r="G24" i="36"/>
  <c r="W22" i="36"/>
  <c r="W21" i="36" s="1"/>
  <c r="J22" i="36"/>
  <c r="J21" i="36" s="1"/>
  <c r="V21" i="36"/>
  <c r="U21" i="36"/>
  <c r="T21" i="36"/>
  <c r="S21" i="36"/>
  <c r="R21" i="36"/>
  <c r="Q21" i="36"/>
  <c r="P21" i="36"/>
  <c r="O21" i="36"/>
  <c r="N21" i="36"/>
  <c r="M21" i="36"/>
  <c r="L21" i="36"/>
  <c r="K21" i="36"/>
  <c r="I21" i="36"/>
  <c r="H21" i="36"/>
  <c r="G21" i="36"/>
  <c r="W19" i="36"/>
  <c r="W18" i="36" s="1"/>
  <c r="J19" i="36"/>
  <c r="V18" i="36"/>
  <c r="U18" i="36"/>
  <c r="T18" i="36"/>
  <c r="S18" i="36"/>
  <c r="R18" i="36"/>
  <c r="Q18" i="36"/>
  <c r="P18" i="36"/>
  <c r="O18" i="36"/>
  <c r="N18" i="36"/>
  <c r="M18" i="36"/>
  <c r="L18" i="36"/>
  <c r="K18" i="36"/>
  <c r="I18" i="36"/>
  <c r="H18" i="36"/>
  <c r="G18" i="36"/>
  <c r="W16" i="36"/>
  <c r="J16" i="36"/>
  <c r="X16" i="36" s="1"/>
  <c r="X15" i="36" s="1"/>
  <c r="W15" i="36"/>
  <c r="V15" i="36"/>
  <c r="U15" i="36"/>
  <c r="T15" i="36"/>
  <c r="S15" i="36"/>
  <c r="R15" i="36"/>
  <c r="Q15" i="36"/>
  <c r="P15" i="36"/>
  <c r="O15" i="36"/>
  <c r="N15" i="36"/>
  <c r="M15" i="36"/>
  <c r="L15" i="36"/>
  <c r="K15" i="36"/>
  <c r="J15" i="36"/>
  <c r="I15" i="36"/>
  <c r="H15" i="36"/>
  <c r="G15" i="36"/>
  <c r="W13" i="36"/>
  <c r="J13" i="36"/>
  <c r="J12" i="36" s="1"/>
  <c r="W12" i="36"/>
  <c r="V12" i="36"/>
  <c r="U12" i="36"/>
  <c r="T12" i="36"/>
  <c r="S12" i="36"/>
  <c r="R12" i="36"/>
  <c r="Q12" i="36"/>
  <c r="P12" i="36"/>
  <c r="O12" i="36"/>
  <c r="N12" i="36"/>
  <c r="M12" i="36"/>
  <c r="L12" i="36"/>
  <c r="K12" i="36"/>
  <c r="I12" i="36"/>
  <c r="H12" i="36"/>
  <c r="G12" i="36"/>
  <c r="W10" i="36"/>
  <c r="W9" i="36" s="1"/>
  <c r="J10" i="36"/>
  <c r="J9" i="36" s="1"/>
  <c r="V9" i="36"/>
  <c r="U9" i="36"/>
  <c r="T9" i="36"/>
  <c r="S9" i="36"/>
  <c r="R9" i="36"/>
  <c r="Q9" i="36"/>
  <c r="P9" i="36"/>
  <c r="O9" i="36"/>
  <c r="N9" i="36"/>
  <c r="M9" i="36"/>
  <c r="L9" i="36"/>
  <c r="K9" i="36"/>
  <c r="I9" i="36"/>
  <c r="H9" i="36"/>
  <c r="G9" i="36"/>
  <c r="X13" i="36" l="1"/>
  <c r="X12" i="36" s="1"/>
  <c r="X34" i="36"/>
  <c r="G8" i="36"/>
  <c r="X19" i="36"/>
  <c r="X18" i="36" s="1"/>
  <c r="X42" i="36"/>
  <c r="X41" i="36" s="1"/>
  <c r="X25" i="36"/>
  <c r="X24" i="36" s="1"/>
  <c r="I38" i="36"/>
  <c r="W44" i="36"/>
  <c r="R8" i="36"/>
  <c r="K8" i="36"/>
  <c r="L8" i="36"/>
  <c r="H8" i="36"/>
  <c r="I8" i="36"/>
  <c r="X22" i="36"/>
  <c r="X21" i="36" s="1"/>
  <c r="X50" i="36"/>
  <c r="X49" i="36" s="1"/>
  <c r="O8" i="36"/>
  <c r="T8" i="36"/>
  <c r="N8" i="36"/>
  <c r="V8" i="36"/>
  <c r="M8" i="36"/>
  <c r="U8" i="36"/>
  <c r="X30" i="36"/>
  <c r="X29" i="36" s="1"/>
  <c r="S8" i="36"/>
  <c r="X33" i="36"/>
  <c r="P8" i="36"/>
  <c r="Q8" i="36"/>
  <c r="W8" i="36"/>
  <c r="X39" i="36"/>
  <c r="X38" i="36" s="1"/>
  <c r="J38" i="36"/>
  <c r="J33" i="36"/>
  <c r="J29" i="36"/>
  <c r="X47" i="36"/>
  <c r="X46" i="36" s="1"/>
  <c r="X10" i="36"/>
  <c r="X9" i="36" s="1"/>
  <c r="J24" i="36"/>
  <c r="J18" i="36"/>
  <c r="P10" i="35"/>
  <c r="W86" i="35"/>
  <c r="W85" i="35" s="1"/>
  <c r="J86" i="35"/>
  <c r="J84" i="35" s="1"/>
  <c r="V85" i="35"/>
  <c r="U85" i="35"/>
  <c r="T85" i="35"/>
  <c r="S85" i="35"/>
  <c r="R85" i="35"/>
  <c r="Q85" i="35"/>
  <c r="P85" i="35"/>
  <c r="O85" i="35"/>
  <c r="N85" i="35"/>
  <c r="M85" i="35"/>
  <c r="L85" i="35"/>
  <c r="K85" i="35"/>
  <c r="I85" i="35"/>
  <c r="H85" i="35"/>
  <c r="G85" i="35"/>
  <c r="V84" i="35"/>
  <c r="V81" i="35" s="1"/>
  <c r="U84" i="35"/>
  <c r="T84" i="35"/>
  <c r="T81" i="35" s="1"/>
  <c r="S84" i="35"/>
  <c r="S81" i="35" s="1"/>
  <c r="R84" i="35"/>
  <c r="Q84" i="35"/>
  <c r="P84" i="35"/>
  <c r="O84" i="35"/>
  <c r="N84" i="35"/>
  <c r="M84" i="35"/>
  <c r="L84" i="35"/>
  <c r="K84" i="35"/>
  <c r="K81" i="35" s="1"/>
  <c r="I84" i="35"/>
  <c r="H84" i="35"/>
  <c r="G84" i="35"/>
  <c r="J82" i="35"/>
  <c r="X82" i="35" s="1"/>
  <c r="X81" i="35" s="1"/>
  <c r="W81" i="35"/>
  <c r="U81" i="35"/>
  <c r="R81" i="35"/>
  <c r="Q81" i="35"/>
  <c r="P81" i="35"/>
  <c r="L81" i="35"/>
  <c r="I81" i="35"/>
  <c r="H81" i="35"/>
  <c r="W79" i="35"/>
  <c r="J79" i="35"/>
  <c r="X79" i="35" s="1"/>
  <c r="X78" i="35" s="1"/>
  <c r="W78" i="35"/>
  <c r="V78" i="35"/>
  <c r="U78" i="35"/>
  <c r="T78" i="35"/>
  <c r="S78" i="35"/>
  <c r="R78" i="35"/>
  <c r="Q78" i="35"/>
  <c r="P78" i="35"/>
  <c r="O78" i="35"/>
  <c r="N78" i="35"/>
  <c r="M78" i="35"/>
  <c r="L78" i="35"/>
  <c r="K78" i="35"/>
  <c r="I78" i="35"/>
  <c r="H78" i="35"/>
  <c r="G78" i="35"/>
  <c r="W76" i="35"/>
  <c r="W75" i="35" s="1"/>
  <c r="J76" i="35"/>
  <c r="X76" i="35" s="1"/>
  <c r="X75" i="35" s="1"/>
  <c r="V75" i="35"/>
  <c r="U75" i="35"/>
  <c r="T75" i="35"/>
  <c r="S75" i="35"/>
  <c r="R75" i="35"/>
  <c r="Q75" i="35"/>
  <c r="P75" i="35"/>
  <c r="O75" i="35"/>
  <c r="N75" i="35"/>
  <c r="M75" i="35"/>
  <c r="L75" i="35"/>
  <c r="K75" i="35"/>
  <c r="J75" i="35"/>
  <c r="I75" i="35"/>
  <c r="H75" i="35"/>
  <c r="G75" i="35"/>
  <c r="W74" i="35"/>
  <c r="W73" i="35" s="1"/>
  <c r="J74" i="35"/>
  <c r="J73" i="35" s="1"/>
  <c r="V73" i="35"/>
  <c r="U73" i="35"/>
  <c r="T73" i="35"/>
  <c r="S73" i="35"/>
  <c r="R73" i="35"/>
  <c r="Q73" i="35"/>
  <c r="P73" i="35"/>
  <c r="O73" i="35"/>
  <c r="N73" i="35"/>
  <c r="M73" i="35"/>
  <c r="L73" i="35"/>
  <c r="K73" i="35"/>
  <c r="I73" i="35"/>
  <c r="H73" i="35"/>
  <c r="G73" i="35"/>
  <c r="X71" i="35"/>
  <c r="J71" i="35"/>
  <c r="X70" i="35"/>
  <c r="W70" i="35"/>
  <c r="V70" i="35"/>
  <c r="U70" i="35"/>
  <c r="T70" i="35"/>
  <c r="S70" i="35"/>
  <c r="R70" i="35"/>
  <c r="Q70" i="35"/>
  <c r="P70" i="35"/>
  <c r="O70" i="35"/>
  <c r="N70" i="35"/>
  <c r="L70" i="35"/>
  <c r="K70" i="35"/>
  <c r="J70" i="35"/>
  <c r="I70" i="35"/>
  <c r="H70" i="35"/>
  <c r="G70" i="35"/>
  <c r="I68" i="35"/>
  <c r="J68" i="35" s="1"/>
  <c r="W67" i="35"/>
  <c r="V67" i="35"/>
  <c r="U67" i="35"/>
  <c r="T67" i="35"/>
  <c r="S67" i="35"/>
  <c r="R67" i="35"/>
  <c r="Q67" i="35"/>
  <c r="P67" i="35"/>
  <c r="O67" i="35"/>
  <c r="N67" i="35"/>
  <c r="L67" i="35"/>
  <c r="K67" i="35"/>
  <c r="H67" i="35"/>
  <c r="G67" i="35"/>
  <c r="X65" i="35"/>
  <c r="J65" i="35"/>
  <c r="W63" i="35"/>
  <c r="J63" i="35"/>
  <c r="X63" i="35" s="1"/>
  <c r="X62" i="35" s="1"/>
  <c r="W62" i="35"/>
  <c r="V62" i="35"/>
  <c r="U62" i="35"/>
  <c r="T62" i="35"/>
  <c r="S62" i="35"/>
  <c r="R62" i="35"/>
  <c r="Q62" i="35"/>
  <c r="P62" i="35"/>
  <c r="O62" i="35"/>
  <c r="N62" i="35"/>
  <c r="M62" i="35"/>
  <c r="L62" i="35"/>
  <c r="K62" i="35"/>
  <c r="I62" i="35"/>
  <c r="H62" i="35"/>
  <c r="G62" i="35"/>
  <c r="W59" i="35"/>
  <c r="W58" i="35" s="1"/>
  <c r="J59" i="35"/>
  <c r="X59" i="35" s="1"/>
  <c r="X58" i="35" s="1"/>
  <c r="V58" i="35"/>
  <c r="U58" i="35"/>
  <c r="T58" i="35"/>
  <c r="S58" i="35"/>
  <c r="R58" i="35"/>
  <c r="Q58" i="35"/>
  <c r="P58" i="35"/>
  <c r="N58" i="35"/>
  <c r="M58" i="35"/>
  <c r="L58" i="35"/>
  <c r="K58" i="35"/>
  <c r="I58" i="35"/>
  <c r="H58" i="35"/>
  <c r="G58" i="35"/>
  <c r="J56" i="35"/>
  <c r="X56" i="35" s="1"/>
  <c r="W54" i="35"/>
  <c r="W53" i="35" s="1"/>
  <c r="J54" i="35"/>
  <c r="V53" i="35"/>
  <c r="U53" i="35"/>
  <c r="T53" i="35"/>
  <c r="S53" i="35"/>
  <c r="R53" i="35"/>
  <c r="Q53" i="35"/>
  <c r="P53" i="35"/>
  <c r="O53" i="35"/>
  <c r="N53" i="35"/>
  <c r="M53" i="35"/>
  <c r="L53" i="35"/>
  <c r="K53" i="35"/>
  <c r="J53" i="35"/>
  <c r="I53" i="35"/>
  <c r="H53" i="35"/>
  <c r="G53" i="35"/>
  <c r="W51" i="35"/>
  <c r="J51" i="35"/>
  <c r="X51" i="35" s="1"/>
  <c r="X50" i="35" s="1"/>
  <c r="W50" i="35"/>
  <c r="V50" i="35"/>
  <c r="U50" i="35"/>
  <c r="T50" i="35"/>
  <c r="S50" i="35"/>
  <c r="R50" i="35"/>
  <c r="Q50" i="35"/>
  <c r="P50" i="35"/>
  <c r="O50" i="35"/>
  <c r="N50" i="35"/>
  <c r="M50" i="35"/>
  <c r="L50" i="35"/>
  <c r="K50" i="35"/>
  <c r="I50" i="35"/>
  <c r="H50" i="35"/>
  <c r="G50" i="35"/>
  <c r="W48" i="35"/>
  <c r="W47" i="35" s="1"/>
  <c r="J48" i="35"/>
  <c r="X48" i="35" s="1"/>
  <c r="X47" i="35" s="1"/>
  <c r="V47" i="35"/>
  <c r="U47" i="35"/>
  <c r="T47" i="35"/>
  <c r="S47" i="35"/>
  <c r="R47" i="35"/>
  <c r="Q47" i="35"/>
  <c r="P47" i="35"/>
  <c r="O47" i="35"/>
  <c r="N47" i="35"/>
  <c r="M47" i="35"/>
  <c r="L47" i="35"/>
  <c r="K47" i="35"/>
  <c r="J47" i="35"/>
  <c r="I47" i="35"/>
  <c r="H47" i="35"/>
  <c r="G47" i="35"/>
  <c r="W45" i="35"/>
  <c r="W44" i="35" s="1"/>
  <c r="J45" i="35"/>
  <c r="X45" i="35" s="1"/>
  <c r="X44" i="35" s="1"/>
  <c r="V44" i="35"/>
  <c r="U44" i="35"/>
  <c r="T44" i="35"/>
  <c r="S44" i="35"/>
  <c r="R44" i="35"/>
  <c r="R37" i="35" s="1"/>
  <c r="Q44" i="35"/>
  <c r="P44" i="35"/>
  <c r="O44" i="35"/>
  <c r="N44" i="35"/>
  <c r="M44" i="35"/>
  <c r="L44" i="35"/>
  <c r="K44" i="35"/>
  <c r="I44" i="35"/>
  <c r="H44" i="35"/>
  <c r="G44" i="35"/>
  <c r="W42" i="35"/>
  <c r="J42" i="35"/>
  <c r="X42" i="35" s="1"/>
  <c r="X41" i="35" s="1"/>
  <c r="W41" i="35"/>
  <c r="V41" i="35"/>
  <c r="V37" i="35" s="1"/>
  <c r="U41" i="35"/>
  <c r="T41" i="35"/>
  <c r="S41" i="35"/>
  <c r="R41" i="35"/>
  <c r="Q41" i="35"/>
  <c r="P41" i="35"/>
  <c r="O41" i="35"/>
  <c r="O37" i="35" s="1"/>
  <c r="N41" i="35"/>
  <c r="N37" i="35" s="1"/>
  <c r="M41" i="35"/>
  <c r="L41" i="35"/>
  <c r="K41" i="35"/>
  <c r="I41" i="35"/>
  <c r="H41" i="35"/>
  <c r="H37" i="35" s="1"/>
  <c r="G41" i="35"/>
  <c r="G37" i="35" s="1"/>
  <c r="W39" i="35"/>
  <c r="W38" i="35" s="1"/>
  <c r="J39" i="35"/>
  <c r="J38" i="35" s="1"/>
  <c r="V38" i="35"/>
  <c r="U38" i="35"/>
  <c r="T38" i="35"/>
  <c r="T37" i="35" s="1"/>
  <c r="S38" i="35"/>
  <c r="S37" i="35" s="1"/>
  <c r="R38" i="35"/>
  <c r="Q38" i="35"/>
  <c r="P38" i="35"/>
  <c r="O38" i="35"/>
  <c r="N38" i="35"/>
  <c r="M38" i="35"/>
  <c r="L38" i="35"/>
  <c r="L37" i="35" s="1"/>
  <c r="K38" i="35"/>
  <c r="K37" i="35" s="1"/>
  <c r="I38" i="35"/>
  <c r="H38" i="35"/>
  <c r="G38" i="35"/>
  <c r="U37" i="35"/>
  <c r="M37" i="35"/>
  <c r="W35" i="35"/>
  <c r="W31" i="35" s="1"/>
  <c r="J35" i="35"/>
  <c r="X32" i="35"/>
  <c r="W32" i="35"/>
  <c r="J32" i="35"/>
  <c r="V31" i="35"/>
  <c r="U31" i="35"/>
  <c r="T31" i="35"/>
  <c r="S31" i="35"/>
  <c r="R31" i="35"/>
  <c r="Q31" i="35"/>
  <c r="P31" i="35"/>
  <c r="O31" i="35"/>
  <c r="N31" i="35"/>
  <c r="M31" i="35"/>
  <c r="L31" i="35"/>
  <c r="K31" i="35"/>
  <c r="J31" i="35"/>
  <c r="I31" i="35"/>
  <c r="H31" i="35"/>
  <c r="G31" i="35"/>
  <c r="W28" i="35"/>
  <c r="W27" i="35" s="1"/>
  <c r="J28" i="35"/>
  <c r="V27" i="35"/>
  <c r="U27" i="35"/>
  <c r="T27" i="35"/>
  <c r="S27" i="35"/>
  <c r="R27" i="35"/>
  <c r="Q27" i="35"/>
  <c r="P27" i="35"/>
  <c r="O27" i="35"/>
  <c r="N27" i="35"/>
  <c r="M27" i="35"/>
  <c r="L27" i="35"/>
  <c r="K27" i="35"/>
  <c r="J27" i="35"/>
  <c r="I27" i="35"/>
  <c r="G27" i="35"/>
  <c r="X25" i="35"/>
  <c r="W25" i="35"/>
  <c r="J25" i="35"/>
  <c r="J24" i="35" s="1"/>
  <c r="X24" i="35"/>
  <c r="W24" i="35"/>
  <c r="V24" i="35"/>
  <c r="U24" i="35"/>
  <c r="T24" i="35"/>
  <c r="S24" i="35"/>
  <c r="R24" i="35"/>
  <c r="Q24" i="35"/>
  <c r="P24" i="35"/>
  <c r="O24" i="35"/>
  <c r="N24" i="35"/>
  <c r="M24" i="35"/>
  <c r="L24" i="35"/>
  <c r="K24" i="35"/>
  <c r="I24" i="35"/>
  <c r="H24" i="35"/>
  <c r="G24" i="35"/>
  <c r="X22" i="35"/>
  <c r="W22" i="35"/>
  <c r="J22" i="35"/>
  <c r="W19" i="35"/>
  <c r="X19" i="35" s="1"/>
  <c r="J19" i="35"/>
  <c r="J18" i="35" s="1"/>
  <c r="V18" i="35"/>
  <c r="U18" i="35"/>
  <c r="T18" i="35"/>
  <c r="S18" i="35"/>
  <c r="R18" i="35"/>
  <c r="Q18" i="35"/>
  <c r="P18" i="35"/>
  <c r="P9" i="35" s="1"/>
  <c r="O18" i="35"/>
  <c r="O9" i="35" s="1"/>
  <c r="O8" i="35" s="1"/>
  <c r="N18" i="35"/>
  <c r="M18" i="35"/>
  <c r="L18" i="35"/>
  <c r="K18" i="35"/>
  <c r="I18" i="35"/>
  <c r="H18" i="35"/>
  <c r="G18" i="35"/>
  <c r="G9" i="35" s="1"/>
  <c r="G8" i="35" s="1"/>
  <c r="W15" i="35"/>
  <c r="X15" i="35" s="1"/>
  <c r="X14" i="35" s="1"/>
  <c r="J15" i="35"/>
  <c r="J14" i="35" s="1"/>
  <c r="W14" i="35"/>
  <c r="V14" i="35"/>
  <c r="U14" i="35"/>
  <c r="U9" i="35" s="1"/>
  <c r="U8" i="35" s="1"/>
  <c r="T14" i="35"/>
  <c r="T9" i="35" s="1"/>
  <c r="S14" i="35"/>
  <c r="S9" i="35" s="1"/>
  <c r="S8" i="35" s="1"/>
  <c r="R14" i="35"/>
  <c r="Q14" i="35"/>
  <c r="P14" i="35"/>
  <c r="O14" i="35"/>
  <c r="N14" i="35"/>
  <c r="M14" i="35"/>
  <c r="M9" i="35" s="1"/>
  <c r="M8" i="35" s="1"/>
  <c r="L14" i="35"/>
  <c r="L9" i="35" s="1"/>
  <c r="K14" i="35"/>
  <c r="K9" i="35" s="1"/>
  <c r="K8" i="35" s="1"/>
  <c r="I14" i="35"/>
  <c r="H14" i="35"/>
  <c r="G14" i="35"/>
  <c r="W11" i="35"/>
  <c r="W10" i="35" s="1"/>
  <c r="J11" i="35"/>
  <c r="J10" i="35" s="1"/>
  <c r="V10" i="35"/>
  <c r="V9" i="35" s="1"/>
  <c r="V8" i="35" s="1"/>
  <c r="U10" i="35"/>
  <c r="T10" i="35"/>
  <c r="S10" i="35"/>
  <c r="R10" i="35"/>
  <c r="Q10" i="35"/>
  <c r="Q9" i="35" s="1"/>
  <c r="O10" i="35"/>
  <c r="N10" i="35"/>
  <c r="N9" i="35" s="1"/>
  <c r="N8" i="35" s="1"/>
  <c r="M10" i="35"/>
  <c r="L10" i="35"/>
  <c r="K10" i="35"/>
  <c r="I10" i="35"/>
  <c r="I9" i="35" s="1"/>
  <c r="H10" i="35"/>
  <c r="H9" i="35" s="1"/>
  <c r="G10" i="35"/>
  <c r="R9" i="35"/>
  <c r="J8" i="36" l="1"/>
  <c r="X8" i="36"/>
  <c r="X39" i="35"/>
  <c r="X38" i="35" s="1"/>
  <c r="Q37" i="35"/>
  <c r="P37" i="35"/>
  <c r="P8" i="35" s="1"/>
  <c r="X18" i="35"/>
  <c r="W18" i="35"/>
  <c r="R8" i="35"/>
  <c r="J9" i="35"/>
  <c r="W9" i="35"/>
  <c r="I37" i="35"/>
  <c r="I8" i="35" s="1"/>
  <c r="W37" i="35"/>
  <c r="H8" i="35"/>
  <c r="Q8" i="35"/>
  <c r="X31" i="35"/>
  <c r="L8" i="35"/>
  <c r="T8" i="35"/>
  <c r="J67" i="35"/>
  <c r="X68" i="35"/>
  <c r="X67" i="35" s="1"/>
  <c r="J44" i="35"/>
  <c r="I67" i="35"/>
  <c r="J85" i="35"/>
  <c r="X11" i="35"/>
  <c r="X10" i="35" s="1"/>
  <c r="J50" i="35"/>
  <c r="J62" i="35"/>
  <c r="J78" i="35"/>
  <c r="X28" i="35"/>
  <c r="X27" i="35" s="1"/>
  <c r="X35" i="35"/>
  <c r="X54" i="35"/>
  <c r="X53" i="35" s="1"/>
  <c r="X37" i="35" s="1"/>
  <c r="X74" i="35"/>
  <c r="X73" i="35" s="1"/>
  <c r="X86" i="35"/>
  <c r="J41" i="35"/>
  <c r="J37" i="35" s="1"/>
  <c r="W84" i="35"/>
  <c r="J58" i="35"/>
  <c r="W86" i="34"/>
  <c r="J86" i="34"/>
  <c r="X86" i="34" s="1"/>
  <c r="W85" i="34"/>
  <c r="V85" i="34"/>
  <c r="U85" i="34"/>
  <c r="T85" i="34"/>
  <c r="S85" i="34"/>
  <c r="R85" i="34"/>
  <c r="Q85" i="34"/>
  <c r="P85" i="34"/>
  <c r="O85" i="34"/>
  <c r="N85" i="34"/>
  <c r="M85" i="34"/>
  <c r="L85" i="34"/>
  <c r="K85" i="34"/>
  <c r="I85" i="34"/>
  <c r="H85" i="34"/>
  <c r="G85" i="34"/>
  <c r="W84" i="34"/>
  <c r="V84" i="34"/>
  <c r="V81" i="34" s="1"/>
  <c r="U84" i="34"/>
  <c r="T84" i="34"/>
  <c r="T81" i="34" s="1"/>
  <c r="S84" i="34"/>
  <c r="R84" i="34"/>
  <c r="Q84" i="34"/>
  <c r="Q81" i="34" s="1"/>
  <c r="P84" i="34"/>
  <c r="O84" i="34"/>
  <c r="N84" i="34"/>
  <c r="M84" i="34"/>
  <c r="L84" i="34"/>
  <c r="K84" i="34"/>
  <c r="J84" i="34"/>
  <c r="I84" i="34"/>
  <c r="H84" i="34"/>
  <c r="G84" i="34"/>
  <c r="X82" i="34"/>
  <c r="X81" i="34" s="1"/>
  <c r="J82" i="34"/>
  <c r="W81" i="34"/>
  <c r="U81" i="34"/>
  <c r="S81" i="34"/>
  <c r="R81" i="34"/>
  <c r="P81" i="34"/>
  <c r="L81" i="34"/>
  <c r="K81" i="34"/>
  <c r="I81" i="34"/>
  <c r="H81" i="34"/>
  <c r="W79" i="34"/>
  <c r="W78" i="34" s="1"/>
  <c r="J79" i="34"/>
  <c r="V78" i="34"/>
  <c r="U78" i="34"/>
  <c r="T78" i="34"/>
  <c r="S78" i="34"/>
  <c r="R78" i="34"/>
  <c r="Q78" i="34"/>
  <c r="P78" i="34"/>
  <c r="O78" i="34"/>
  <c r="N78" i="34"/>
  <c r="M78" i="34"/>
  <c r="L78" i="34"/>
  <c r="K78" i="34"/>
  <c r="J78" i="34"/>
  <c r="I78" i="34"/>
  <c r="H78" i="34"/>
  <c r="G78" i="34"/>
  <c r="W76" i="34"/>
  <c r="X76" i="34" s="1"/>
  <c r="X75" i="34" s="1"/>
  <c r="J76" i="34"/>
  <c r="V75" i="34"/>
  <c r="U75" i="34"/>
  <c r="T75" i="34"/>
  <c r="S75" i="34"/>
  <c r="R75" i="34"/>
  <c r="Q75" i="34"/>
  <c r="P75" i="34"/>
  <c r="O75" i="34"/>
  <c r="N75" i="34"/>
  <c r="M75" i="34"/>
  <c r="L75" i="34"/>
  <c r="K75" i="34"/>
  <c r="J75" i="34"/>
  <c r="I75" i="34"/>
  <c r="H75" i="34"/>
  <c r="G75" i="34"/>
  <c r="W74" i="34"/>
  <c r="J74" i="34"/>
  <c r="X74" i="34" s="1"/>
  <c r="X73" i="34" s="1"/>
  <c r="W73" i="34"/>
  <c r="V73" i="34"/>
  <c r="U73" i="34"/>
  <c r="T73" i="34"/>
  <c r="S73" i="34"/>
  <c r="R73" i="34"/>
  <c r="Q73" i="34"/>
  <c r="P73" i="34"/>
  <c r="O73" i="34"/>
  <c r="N73" i="34"/>
  <c r="M73" i="34"/>
  <c r="L73" i="34"/>
  <c r="K73" i="34"/>
  <c r="I73" i="34"/>
  <c r="H73" i="34"/>
  <c r="G73" i="34"/>
  <c r="J71" i="34"/>
  <c r="X71" i="34" s="1"/>
  <c r="X70" i="34" s="1"/>
  <c r="W70" i="34"/>
  <c r="V70" i="34"/>
  <c r="U70" i="34"/>
  <c r="T70" i="34"/>
  <c r="S70" i="34"/>
  <c r="R70" i="34"/>
  <c r="Q70" i="34"/>
  <c r="P70" i="34"/>
  <c r="O70" i="34"/>
  <c r="N70" i="34"/>
  <c r="L70" i="34"/>
  <c r="K70" i="34"/>
  <c r="J70" i="34"/>
  <c r="I70" i="34"/>
  <c r="H70" i="34"/>
  <c r="G70" i="34"/>
  <c r="I68" i="34"/>
  <c r="J68" i="34" s="1"/>
  <c r="W67" i="34"/>
  <c r="V67" i="34"/>
  <c r="U67" i="34"/>
  <c r="T67" i="34"/>
  <c r="S67" i="34"/>
  <c r="R67" i="34"/>
  <c r="Q67" i="34"/>
  <c r="P67" i="34"/>
  <c r="O67" i="34"/>
  <c r="N67" i="34"/>
  <c r="L67" i="34"/>
  <c r="K67" i="34"/>
  <c r="H67" i="34"/>
  <c r="G67" i="34"/>
  <c r="X65" i="34"/>
  <c r="J65" i="34"/>
  <c r="W63" i="34"/>
  <c r="W62" i="34" s="1"/>
  <c r="J63" i="34"/>
  <c r="V62" i="34"/>
  <c r="U62" i="34"/>
  <c r="T62" i="34"/>
  <c r="S62" i="34"/>
  <c r="R62" i="34"/>
  <c r="Q62" i="34"/>
  <c r="P62" i="34"/>
  <c r="O62" i="34"/>
  <c r="N62" i="34"/>
  <c r="M62" i="34"/>
  <c r="L62" i="34"/>
  <c r="K62" i="34"/>
  <c r="J62" i="34"/>
  <c r="I62" i="34"/>
  <c r="H62" i="34"/>
  <c r="G62" i="34"/>
  <c r="W59" i="34"/>
  <c r="X59" i="34" s="1"/>
  <c r="X58" i="34" s="1"/>
  <c r="J59" i="34"/>
  <c r="V58" i="34"/>
  <c r="U58" i="34"/>
  <c r="T58" i="34"/>
  <c r="S58" i="34"/>
  <c r="R58" i="34"/>
  <c r="Q58" i="34"/>
  <c r="P58" i="34"/>
  <c r="N58" i="34"/>
  <c r="M58" i="34"/>
  <c r="L58" i="34"/>
  <c r="K58" i="34"/>
  <c r="J58" i="34"/>
  <c r="I58" i="34"/>
  <c r="H58" i="34"/>
  <c r="G58" i="34"/>
  <c r="X56" i="34"/>
  <c r="J56" i="34"/>
  <c r="W54" i="34"/>
  <c r="W53" i="34" s="1"/>
  <c r="J54" i="34"/>
  <c r="X54" i="34" s="1"/>
  <c r="X53" i="34" s="1"/>
  <c r="V53" i="34"/>
  <c r="U53" i="34"/>
  <c r="T53" i="34"/>
  <c r="S53" i="34"/>
  <c r="R53" i="34"/>
  <c r="Q53" i="34"/>
  <c r="P53" i="34"/>
  <c r="O53" i="34"/>
  <c r="N53" i="34"/>
  <c r="M53" i="34"/>
  <c r="L53" i="34"/>
  <c r="K53" i="34"/>
  <c r="I53" i="34"/>
  <c r="H53" i="34"/>
  <c r="G53" i="34"/>
  <c r="W51" i="34"/>
  <c r="W50" i="34" s="1"/>
  <c r="J51" i="34"/>
  <c r="V50" i="34"/>
  <c r="U50" i="34"/>
  <c r="T50" i="34"/>
  <c r="S50" i="34"/>
  <c r="R50" i="34"/>
  <c r="Q50" i="34"/>
  <c r="P50" i="34"/>
  <c r="O50" i="34"/>
  <c r="N50" i="34"/>
  <c r="M50" i="34"/>
  <c r="L50" i="34"/>
  <c r="K50" i="34"/>
  <c r="J50" i="34"/>
  <c r="I50" i="34"/>
  <c r="H50" i="34"/>
  <c r="G50" i="34"/>
  <c r="W48" i="34"/>
  <c r="X48" i="34" s="1"/>
  <c r="X47" i="34" s="1"/>
  <c r="J48" i="34"/>
  <c r="V47" i="34"/>
  <c r="U47" i="34"/>
  <c r="T47" i="34"/>
  <c r="S47" i="34"/>
  <c r="R47" i="34"/>
  <c r="Q47" i="34"/>
  <c r="P47" i="34"/>
  <c r="O47" i="34"/>
  <c r="N47" i="34"/>
  <c r="M47" i="34"/>
  <c r="L47" i="34"/>
  <c r="K47" i="34"/>
  <c r="J47" i="34"/>
  <c r="I47" i="34"/>
  <c r="H47" i="34"/>
  <c r="G47" i="34"/>
  <c r="W45" i="34"/>
  <c r="J45" i="34"/>
  <c r="X45" i="34" s="1"/>
  <c r="X44" i="34" s="1"/>
  <c r="W44" i="34"/>
  <c r="V44" i="34"/>
  <c r="U44" i="34"/>
  <c r="T44" i="34"/>
  <c r="S44" i="34"/>
  <c r="R44" i="34"/>
  <c r="Q44" i="34"/>
  <c r="P44" i="34"/>
  <c r="O44" i="34"/>
  <c r="N44" i="34"/>
  <c r="M44" i="34"/>
  <c r="L44" i="34"/>
  <c r="K44" i="34"/>
  <c r="I44" i="34"/>
  <c r="H44" i="34"/>
  <c r="G44" i="34"/>
  <c r="W42" i="34"/>
  <c r="W41" i="34" s="1"/>
  <c r="J42" i="34"/>
  <c r="X42" i="34" s="1"/>
  <c r="X41" i="34" s="1"/>
  <c r="V41" i="34"/>
  <c r="U41" i="34"/>
  <c r="U37" i="34" s="1"/>
  <c r="T41" i="34"/>
  <c r="T37" i="34" s="1"/>
  <c r="S41" i="34"/>
  <c r="R41" i="34"/>
  <c r="Q41" i="34"/>
  <c r="P41" i="34"/>
  <c r="O41" i="34"/>
  <c r="N41" i="34"/>
  <c r="M41" i="34"/>
  <c r="M37" i="34" s="1"/>
  <c r="L41" i="34"/>
  <c r="L37" i="34" s="1"/>
  <c r="K41" i="34"/>
  <c r="I41" i="34"/>
  <c r="H41" i="34"/>
  <c r="G41" i="34"/>
  <c r="W39" i="34"/>
  <c r="W38" i="34" s="1"/>
  <c r="J39" i="34"/>
  <c r="J38" i="34" s="1"/>
  <c r="V38" i="34"/>
  <c r="V37" i="34" s="1"/>
  <c r="U38" i="34"/>
  <c r="T38" i="34"/>
  <c r="S38" i="34"/>
  <c r="R38" i="34"/>
  <c r="R37" i="34" s="1"/>
  <c r="Q38" i="34"/>
  <c r="Q37" i="34" s="1"/>
  <c r="P38" i="34"/>
  <c r="O38" i="34"/>
  <c r="O37" i="34" s="1"/>
  <c r="N38" i="34"/>
  <c r="N37" i="34" s="1"/>
  <c r="M38" i="34"/>
  <c r="L38" i="34"/>
  <c r="K38" i="34"/>
  <c r="I38" i="34"/>
  <c r="H38" i="34"/>
  <c r="G38" i="34"/>
  <c r="G37" i="34" s="1"/>
  <c r="S37" i="34"/>
  <c r="P37" i="34"/>
  <c r="K37" i="34"/>
  <c r="H37" i="34"/>
  <c r="W35" i="34"/>
  <c r="W31" i="34" s="1"/>
  <c r="J35" i="34"/>
  <c r="X35" i="34" s="1"/>
  <c r="X31" i="34" s="1"/>
  <c r="X32" i="34"/>
  <c r="W32" i="34"/>
  <c r="J32" i="34"/>
  <c r="J31" i="34" s="1"/>
  <c r="V31" i="34"/>
  <c r="U31" i="34"/>
  <c r="T31" i="34"/>
  <c r="S31" i="34"/>
  <c r="R31" i="34"/>
  <c r="Q31" i="34"/>
  <c r="P31" i="34"/>
  <c r="O31" i="34"/>
  <c r="N31" i="34"/>
  <c r="M31" i="34"/>
  <c r="L31" i="34"/>
  <c r="K31" i="34"/>
  <c r="I31" i="34"/>
  <c r="H31" i="34"/>
  <c r="G31" i="34"/>
  <c r="W28" i="34"/>
  <c r="W27" i="34" s="1"/>
  <c r="J28" i="34"/>
  <c r="X28" i="34" s="1"/>
  <c r="X27" i="34" s="1"/>
  <c r="V27" i="34"/>
  <c r="U27" i="34"/>
  <c r="T27" i="34"/>
  <c r="S27" i="34"/>
  <c r="R27" i="34"/>
  <c r="Q27" i="34"/>
  <c r="P27" i="34"/>
  <c r="O27" i="34"/>
  <c r="N27" i="34"/>
  <c r="M27" i="34"/>
  <c r="L27" i="34"/>
  <c r="K27" i="34"/>
  <c r="I27" i="34"/>
  <c r="G27" i="34"/>
  <c r="W25" i="34"/>
  <c r="W24" i="34" s="1"/>
  <c r="J25" i="34"/>
  <c r="X25" i="34" s="1"/>
  <c r="X24" i="34" s="1"/>
  <c r="V24" i="34"/>
  <c r="U24" i="34"/>
  <c r="T24" i="34"/>
  <c r="S24" i="34"/>
  <c r="R24" i="34"/>
  <c r="Q24" i="34"/>
  <c r="P24" i="34"/>
  <c r="O24" i="34"/>
  <c r="N24" i="34"/>
  <c r="M24" i="34"/>
  <c r="L24" i="34"/>
  <c r="K24" i="34"/>
  <c r="I24" i="34"/>
  <c r="H24" i="34"/>
  <c r="G24" i="34"/>
  <c r="W22" i="34"/>
  <c r="J22" i="34"/>
  <c r="X22" i="34" s="1"/>
  <c r="W19" i="34"/>
  <c r="W18" i="34" s="1"/>
  <c r="J19" i="34"/>
  <c r="X19" i="34" s="1"/>
  <c r="X18" i="34" s="1"/>
  <c r="V18" i="34"/>
  <c r="U18" i="34"/>
  <c r="T18" i="34"/>
  <c r="S18" i="34"/>
  <c r="R18" i="34"/>
  <c r="Q18" i="34"/>
  <c r="P18" i="34"/>
  <c r="O18" i="34"/>
  <c r="N18" i="34"/>
  <c r="M18" i="34"/>
  <c r="L18" i="34"/>
  <c r="K18" i="34"/>
  <c r="I18" i="34"/>
  <c r="H18" i="34"/>
  <c r="G18" i="34"/>
  <c r="W15" i="34"/>
  <c r="W14" i="34" s="1"/>
  <c r="J15" i="34"/>
  <c r="J14" i="34" s="1"/>
  <c r="V14" i="34"/>
  <c r="U14" i="34"/>
  <c r="T14" i="34"/>
  <c r="S14" i="34"/>
  <c r="R14" i="34"/>
  <c r="Q14" i="34"/>
  <c r="Q9" i="34" s="1"/>
  <c r="Q8" i="34" s="1"/>
  <c r="P14" i="34"/>
  <c r="O14" i="34"/>
  <c r="N14" i="34"/>
  <c r="M14" i="34"/>
  <c r="L14" i="34"/>
  <c r="K14" i="34"/>
  <c r="I14" i="34"/>
  <c r="I9" i="34" s="1"/>
  <c r="H14" i="34"/>
  <c r="G14" i="34"/>
  <c r="W11" i="34"/>
  <c r="X11" i="34" s="1"/>
  <c r="X10" i="34" s="1"/>
  <c r="J11" i="34"/>
  <c r="W10" i="34"/>
  <c r="W9" i="34" s="1"/>
  <c r="V10" i="34"/>
  <c r="V9" i="34" s="1"/>
  <c r="V8" i="34" s="1"/>
  <c r="U10" i="34"/>
  <c r="T10" i="34"/>
  <c r="T9" i="34" s="1"/>
  <c r="T8" i="34" s="1"/>
  <c r="S10" i="34"/>
  <c r="S9" i="34" s="1"/>
  <c r="S8" i="34" s="1"/>
  <c r="R10" i="34"/>
  <c r="R9" i="34" s="1"/>
  <c r="R8" i="34" s="1"/>
  <c r="Q10" i="34"/>
  <c r="P10" i="34"/>
  <c r="P9" i="34" s="1"/>
  <c r="P8" i="34" s="1"/>
  <c r="O10" i="34"/>
  <c r="O9" i="34" s="1"/>
  <c r="O8" i="34" s="1"/>
  <c r="N10" i="34"/>
  <c r="N9" i="34" s="1"/>
  <c r="N8" i="34" s="1"/>
  <c r="M10" i="34"/>
  <c r="L10" i="34"/>
  <c r="L9" i="34" s="1"/>
  <c r="L8" i="34" s="1"/>
  <c r="K10" i="34"/>
  <c r="K9" i="34" s="1"/>
  <c r="K8" i="34" s="1"/>
  <c r="J10" i="34"/>
  <c r="I10" i="34"/>
  <c r="H10" i="34"/>
  <c r="G10" i="34"/>
  <c r="G9" i="34" s="1"/>
  <c r="G8" i="34" s="1"/>
  <c r="U9" i="34"/>
  <c r="U8" i="34" s="1"/>
  <c r="M9" i="34"/>
  <c r="M8" i="34" s="1"/>
  <c r="H9" i="34"/>
  <c r="H8" i="34" s="1"/>
  <c r="X9" i="35" l="1"/>
  <c r="X8" i="35" s="1"/>
  <c r="X85" i="35"/>
  <c r="X84" i="35"/>
  <c r="J8" i="35"/>
  <c r="W8" i="35"/>
  <c r="X68" i="34"/>
  <c r="X67" i="34" s="1"/>
  <c r="J67" i="34"/>
  <c r="X85" i="34"/>
  <c r="X84" i="34"/>
  <c r="W47" i="34"/>
  <c r="W58" i="34"/>
  <c r="W37" i="34" s="1"/>
  <c r="W8" i="34" s="1"/>
  <c r="W75" i="34"/>
  <c r="J18" i="34"/>
  <c r="J9" i="34" s="1"/>
  <c r="J24" i="34"/>
  <c r="J41" i="34"/>
  <c r="J37" i="34" s="1"/>
  <c r="X51" i="34"/>
  <c r="X50" i="34" s="1"/>
  <c r="X63" i="34"/>
  <c r="X62" i="34" s="1"/>
  <c r="X79" i="34"/>
  <c r="X78" i="34" s="1"/>
  <c r="X15" i="34"/>
  <c r="X14" i="34" s="1"/>
  <c r="X9" i="34" s="1"/>
  <c r="J27" i="34"/>
  <c r="X39" i="34"/>
  <c r="X38" i="34" s="1"/>
  <c r="J53" i="34"/>
  <c r="J44" i="34"/>
  <c r="I67" i="34"/>
  <c r="I37" i="34" s="1"/>
  <c r="I8" i="34" s="1"/>
  <c r="J73" i="34"/>
  <c r="J85" i="34"/>
  <c r="W86" i="33"/>
  <c r="W84" i="33" s="1"/>
  <c r="J86" i="33"/>
  <c r="W85" i="33"/>
  <c r="V85" i="33"/>
  <c r="U85" i="33"/>
  <c r="T85" i="33"/>
  <c r="S85" i="33"/>
  <c r="R85" i="33"/>
  <c r="Q85" i="33"/>
  <c r="P85" i="33"/>
  <c r="O85" i="33"/>
  <c r="N85" i="33"/>
  <c r="M85" i="33"/>
  <c r="L85" i="33"/>
  <c r="K85" i="33"/>
  <c r="J85" i="33"/>
  <c r="I85" i="33"/>
  <c r="H85" i="33"/>
  <c r="G85" i="33"/>
  <c r="V84" i="33"/>
  <c r="U84" i="33"/>
  <c r="T84" i="33"/>
  <c r="T81" i="33" s="1"/>
  <c r="S84" i="33"/>
  <c r="R84" i="33"/>
  <c r="R81" i="33" s="1"/>
  <c r="Q84" i="33"/>
  <c r="Q81" i="33" s="1"/>
  <c r="P84" i="33"/>
  <c r="P81" i="33" s="1"/>
  <c r="O84" i="33"/>
  <c r="N84" i="33"/>
  <c r="M84" i="33"/>
  <c r="L84" i="33"/>
  <c r="L81" i="33" s="1"/>
  <c r="K84" i="33"/>
  <c r="J84" i="33"/>
  <c r="I84" i="33"/>
  <c r="H84" i="33"/>
  <c r="G84" i="33"/>
  <c r="J82" i="33"/>
  <c r="X82" i="33" s="1"/>
  <c r="X81" i="33" s="1"/>
  <c r="W81" i="33"/>
  <c r="V81" i="33"/>
  <c r="U81" i="33"/>
  <c r="S81" i="33"/>
  <c r="K81" i="33"/>
  <c r="I81" i="33"/>
  <c r="H81" i="33"/>
  <c r="W79" i="33"/>
  <c r="J79" i="33"/>
  <c r="X79" i="33" s="1"/>
  <c r="X78" i="33" s="1"/>
  <c r="W78" i="33"/>
  <c r="V78" i="33"/>
  <c r="U78" i="33"/>
  <c r="T78" i="33"/>
  <c r="S78" i="33"/>
  <c r="R78" i="33"/>
  <c r="Q78" i="33"/>
  <c r="P78" i="33"/>
  <c r="O78" i="33"/>
  <c r="N78" i="33"/>
  <c r="M78" i="33"/>
  <c r="L78" i="33"/>
  <c r="K78" i="33"/>
  <c r="I78" i="33"/>
  <c r="H78" i="33"/>
  <c r="G78" i="33"/>
  <c r="W76" i="33"/>
  <c r="X76" i="33" s="1"/>
  <c r="X75" i="33" s="1"/>
  <c r="J76" i="33"/>
  <c r="V75" i="33"/>
  <c r="U75" i="33"/>
  <c r="T75" i="33"/>
  <c r="S75" i="33"/>
  <c r="R75" i="33"/>
  <c r="Q75" i="33"/>
  <c r="P75" i="33"/>
  <c r="O75" i="33"/>
  <c r="N75" i="33"/>
  <c r="M75" i="33"/>
  <c r="L75" i="33"/>
  <c r="K75" i="33"/>
  <c r="J75" i="33"/>
  <c r="I75" i="33"/>
  <c r="H75" i="33"/>
  <c r="G75" i="33"/>
  <c r="W74" i="33"/>
  <c r="X74" i="33" s="1"/>
  <c r="X73" i="33" s="1"/>
  <c r="J74" i="33"/>
  <c r="W73" i="33"/>
  <c r="V73" i="33"/>
  <c r="U73" i="33"/>
  <c r="T73" i="33"/>
  <c r="S73" i="33"/>
  <c r="R73" i="33"/>
  <c r="Q73" i="33"/>
  <c r="P73" i="33"/>
  <c r="O73" i="33"/>
  <c r="N73" i="33"/>
  <c r="M73" i="33"/>
  <c r="L73" i="33"/>
  <c r="K73" i="33"/>
  <c r="J73" i="33"/>
  <c r="I73" i="33"/>
  <c r="H73" i="33"/>
  <c r="G73" i="33"/>
  <c r="X71" i="33"/>
  <c r="X70" i="33" s="1"/>
  <c r="J71" i="33"/>
  <c r="W70" i="33"/>
  <c r="V70" i="33"/>
  <c r="U70" i="33"/>
  <c r="T70" i="33"/>
  <c r="S70" i="33"/>
  <c r="R70" i="33"/>
  <c r="Q70" i="33"/>
  <c r="P70" i="33"/>
  <c r="O70" i="33"/>
  <c r="N70" i="33"/>
  <c r="L70" i="33"/>
  <c r="K70" i="33"/>
  <c r="J70" i="33"/>
  <c r="I70" i="33"/>
  <c r="H70" i="33"/>
  <c r="G70" i="33"/>
  <c r="J68" i="33"/>
  <c r="X68" i="33" s="1"/>
  <c r="X67" i="33" s="1"/>
  <c r="I68" i="33"/>
  <c r="W67" i="33"/>
  <c r="V67" i="33"/>
  <c r="U67" i="33"/>
  <c r="T67" i="33"/>
  <c r="S67" i="33"/>
  <c r="R67" i="33"/>
  <c r="Q67" i="33"/>
  <c r="P67" i="33"/>
  <c r="O67" i="33"/>
  <c r="N67" i="33"/>
  <c r="L67" i="33"/>
  <c r="K67" i="33"/>
  <c r="I67" i="33"/>
  <c r="H67" i="33"/>
  <c r="G67" i="33"/>
  <c r="X65" i="33"/>
  <c r="J65" i="33"/>
  <c r="W63" i="33"/>
  <c r="J63" i="33"/>
  <c r="X63" i="33" s="1"/>
  <c r="X62" i="33" s="1"/>
  <c r="W62" i="33"/>
  <c r="V62" i="33"/>
  <c r="U62" i="33"/>
  <c r="T62" i="33"/>
  <c r="S62" i="33"/>
  <c r="R62" i="33"/>
  <c r="Q62" i="33"/>
  <c r="P62" i="33"/>
  <c r="O62" i="33"/>
  <c r="N62" i="33"/>
  <c r="M62" i="33"/>
  <c r="L62" i="33"/>
  <c r="K62" i="33"/>
  <c r="I62" i="33"/>
  <c r="H62" i="33"/>
  <c r="G62" i="33"/>
  <c r="W59" i="33"/>
  <c r="X59" i="33" s="1"/>
  <c r="X58" i="33" s="1"/>
  <c r="J59" i="33"/>
  <c r="V58" i="33"/>
  <c r="U58" i="33"/>
  <c r="T58" i="33"/>
  <c r="S58" i="33"/>
  <c r="R58" i="33"/>
  <c r="Q58" i="33"/>
  <c r="P58" i="33"/>
  <c r="N58" i="33"/>
  <c r="M58" i="33"/>
  <c r="L58" i="33"/>
  <c r="K58" i="33"/>
  <c r="J58" i="33"/>
  <c r="I58" i="33"/>
  <c r="H58" i="33"/>
  <c r="G58" i="33"/>
  <c r="J56" i="33"/>
  <c r="X56" i="33" s="1"/>
  <c r="X53" i="33" s="1"/>
  <c r="X54" i="33"/>
  <c r="W54" i="33"/>
  <c r="J54" i="33"/>
  <c r="J53" i="33" s="1"/>
  <c r="W53" i="33"/>
  <c r="V53" i="33"/>
  <c r="U53" i="33"/>
  <c r="T53" i="33"/>
  <c r="S53" i="33"/>
  <c r="R53" i="33"/>
  <c r="Q53" i="33"/>
  <c r="P53" i="33"/>
  <c r="O53" i="33"/>
  <c r="N53" i="33"/>
  <c r="M53" i="33"/>
  <c r="L53" i="33"/>
  <c r="K53" i="33"/>
  <c r="I53" i="33"/>
  <c r="H53" i="33"/>
  <c r="G53" i="33"/>
  <c r="W51" i="33"/>
  <c r="J51" i="33"/>
  <c r="X51" i="33" s="1"/>
  <c r="X50" i="33" s="1"/>
  <c r="W50" i="33"/>
  <c r="V50" i="33"/>
  <c r="U50" i="33"/>
  <c r="T50" i="33"/>
  <c r="S50" i="33"/>
  <c r="R50" i="33"/>
  <c r="Q50" i="33"/>
  <c r="P50" i="33"/>
  <c r="O50" i="33"/>
  <c r="N50" i="33"/>
  <c r="M50" i="33"/>
  <c r="L50" i="33"/>
  <c r="K50" i="33"/>
  <c r="I50" i="33"/>
  <c r="H50" i="33"/>
  <c r="G50" i="33"/>
  <c r="W48" i="33"/>
  <c r="X48" i="33" s="1"/>
  <c r="X47" i="33" s="1"/>
  <c r="J48" i="33"/>
  <c r="V47" i="33"/>
  <c r="U47" i="33"/>
  <c r="T47" i="33"/>
  <c r="S47" i="33"/>
  <c r="R47" i="33"/>
  <c r="Q47" i="33"/>
  <c r="P47" i="33"/>
  <c r="O47" i="33"/>
  <c r="N47" i="33"/>
  <c r="M47" i="33"/>
  <c r="L47" i="33"/>
  <c r="K47" i="33"/>
  <c r="J47" i="33"/>
  <c r="I47" i="33"/>
  <c r="H47" i="33"/>
  <c r="G47" i="33"/>
  <c r="W45" i="33"/>
  <c r="X45" i="33" s="1"/>
  <c r="X44" i="33" s="1"/>
  <c r="J45" i="33"/>
  <c r="W44" i="33"/>
  <c r="V44" i="33"/>
  <c r="U44" i="33"/>
  <c r="T44" i="33"/>
  <c r="S44" i="33"/>
  <c r="R44" i="33"/>
  <c r="Q44" i="33"/>
  <c r="P44" i="33"/>
  <c r="O44" i="33"/>
  <c r="N44" i="33"/>
  <c r="M44" i="33"/>
  <c r="L44" i="33"/>
  <c r="K44" i="33"/>
  <c r="J44" i="33"/>
  <c r="I44" i="33"/>
  <c r="H44" i="33"/>
  <c r="G44" i="33"/>
  <c r="X42" i="33"/>
  <c r="X41" i="33" s="1"/>
  <c r="W42" i="33"/>
  <c r="J42" i="33"/>
  <c r="W41" i="33"/>
  <c r="V41" i="33"/>
  <c r="U41" i="33"/>
  <c r="T41" i="33"/>
  <c r="S41" i="33"/>
  <c r="R41" i="33"/>
  <c r="Q41" i="33"/>
  <c r="P41" i="33"/>
  <c r="O41" i="33"/>
  <c r="O37" i="33" s="1"/>
  <c r="N41" i="33"/>
  <c r="M41" i="33"/>
  <c r="L41" i="33"/>
  <c r="K41" i="33"/>
  <c r="J41" i="33"/>
  <c r="I41" i="33"/>
  <c r="H41" i="33"/>
  <c r="G41" i="33"/>
  <c r="G37" i="33" s="1"/>
  <c r="W39" i="33"/>
  <c r="W38" i="33" s="1"/>
  <c r="J39" i="33"/>
  <c r="X39" i="33" s="1"/>
  <c r="X38" i="33" s="1"/>
  <c r="V38" i="33"/>
  <c r="U38" i="33"/>
  <c r="U37" i="33" s="1"/>
  <c r="T38" i="33"/>
  <c r="T37" i="33" s="1"/>
  <c r="S38" i="33"/>
  <c r="R38" i="33"/>
  <c r="R37" i="33" s="1"/>
  <c r="Q38" i="33"/>
  <c r="Q37" i="33" s="1"/>
  <c r="P38" i="33"/>
  <c r="O38" i="33"/>
  <c r="N38" i="33"/>
  <c r="M38" i="33"/>
  <c r="M37" i="33" s="1"/>
  <c r="L38" i="33"/>
  <c r="L37" i="33" s="1"/>
  <c r="K38" i="33"/>
  <c r="I38" i="33"/>
  <c r="I37" i="33" s="1"/>
  <c r="H38" i="33"/>
  <c r="H37" i="33" s="1"/>
  <c r="G38" i="33"/>
  <c r="V37" i="33"/>
  <c r="S37" i="33"/>
  <c r="N37" i="33"/>
  <c r="K37" i="33"/>
  <c r="X35" i="33"/>
  <c r="W35" i="33"/>
  <c r="J35" i="33"/>
  <c r="J31" i="33" s="1"/>
  <c r="X32" i="33"/>
  <c r="X31" i="33" s="1"/>
  <c r="W32" i="33"/>
  <c r="W31" i="33" s="1"/>
  <c r="J32" i="33"/>
  <c r="V31" i="33"/>
  <c r="U31" i="33"/>
  <c r="T31" i="33"/>
  <c r="S31" i="33"/>
  <c r="S9" i="33" s="1"/>
  <c r="S8" i="33" s="1"/>
  <c r="R31" i="33"/>
  <c r="Q31" i="33"/>
  <c r="P31" i="33"/>
  <c r="O31" i="33"/>
  <c r="N31" i="33"/>
  <c r="M31" i="33"/>
  <c r="L31" i="33"/>
  <c r="K31" i="33"/>
  <c r="K9" i="33" s="1"/>
  <c r="K8" i="33" s="1"/>
  <c r="I31" i="33"/>
  <c r="H31" i="33"/>
  <c r="G31" i="33"/>
  <c r="X28" i="33"/>
  <c r="W28" i="33"/>
  <c r="J28" i="33"/>
  <c r="J27" i="33" s="1"/>
  <c r="X27" i="33"/>
  <c r="W27" i="33"/>
  <c r="V27" i="33"/>
  <c r="U27" i="33"/>
  <c r="T27" i="33"/>
  <c r="S27" i="33"/>
  <c r="R27" i="33"/>
  <c r="Q27" i="33"/>
  <c r="P27" i="33"/>
  <c r="O27" i="33"/>
  <c r="N27" i="33"/>
  <c r="M27" i="33"/>
  <c r="L27" i="33"/>
  <c r="K27" i="33"/>
  <c r="I27" i="33"/>
  <c r="G27" i="33"/>
  <c r="X25" i="33"/>
  <c r="X24" i="33" s="1"/>
  <c r="W25" i="33"/>
  <c r="J25" i="33"/>
  <c r="W24" i="33"/>
  <c r="V24" i="33"/>
  <c r="U24" i="33"/>
  <c r="T24" i="33"/>
  <c r="S24" i="33"/>
  <c r="R24" i="33"/>
  <c r="Q24" i="33"/>
  <c r="P24" i="33"/>
  <c r="O24" i="33"/>
  <c r="N24" i="33"/>
  <c r="M24" i="33"/>
  <c r="L24" i="33"/>
  <c r="K24" i="33"/>
  <c r="J24" i="33"/>
  <c r="I24" i="33"/>
  <c r="H24" i="33"/>
  <c r="G24" i="33"/>
  <c r="W22" i="33"/>
  <c r="J22" i="33"/>
  <c r="X22" i="33" s="1"/>
  <c r="X19" i="33"/>
  <c r="X18" i="33" s="1"/>
  <c r="W19" i="33"/>
  <c r="J19" i="33"/>
  <c r="W18" i="33"/>
  <c r="V18" i="33"/>
  <c r="U18" i="33"/>
  <c r="T18" i="33"/>
  <c r="S18" i="33"/>
  <c r="R18" i="33"/>
  <c r="Q18" i="33"/>
  <c r="P18" i="33"/>
  <c r="O18" i="33"/>
  <c r="N18" i="33"/>
  <c r="M18" i="33"/>
  <c r="L18" i="33"/>
  <c r="K18" i="33"/>
  <c r="I18" i="33"/>
  <c r="H18" i="33"/>
  <c r="G18" i="33"/>
  <c r="W15" i="33"/>
  <c r="W14" i="33" s="1"/>
  <c r="J15" i="33"/>
  <c r="X15" i="33" s="1"/>
  <c r="X14" i="33" s="1"/>
  <c r="V14" i="33"/>
  <c r="U14" i="33"/>
  <c r="T14" i="33"/>
  <c r="T9" i="33" s="1"/>
  <c r="S14" i="33"/>
  <c r="R14" i="33"/>
  <c r="Q14" i="33"/>
  <c r="P14" i="33"/>
  <c r="O14" i="33"/>
  <c r="N14" i="33"/>
  <c r="M14" i="33"/>
  <c r="L14" i="33"/>
  <c r="L9" i="33" s="1"/>
  <c r="K14" i="33"/>
  <c r="I14" i="33"/>
  <c r="H14" i="33"/>
  <c r="G14" i="33"/>
  <c r="W11" i="33"/>
  <c r="J11" i="33"/>
  <c r="J10" i="33" s="1"/>
  <c r="W10" i="33"/>
  <c r="W9" i="33" s="1"/>
  <c r="V10" i="33"/>
  <c r="V9" i="33" s="1"/>
  <c r="V8" i="33" s="1"/>
  <c r="U10" i="33"/>
  <c r="U9" i="33" s="1"/>
  <c r="U8" i="33" s="1"/>
  <c r="T10" i="33"/>
  <c r="S10" i="33"/>
  <c r="R10" i="33"/>
  <c r="R9" i="33" s="1"/>
  <c r="R8" i="33" s="1"/>
  <c r="Q10" i="33"/>
  <c r="Q9" i="33" s="1"/>
  <c r="Q8" i="33" s="1"/>
  <c r="P10" i="33"/>
  <c r="O10" i="33"/>
  <c r="O9" i="33" s="1"/>
  <c r="O8" i="33" s="1"/>
  <c r="N10" i="33"/>
  <c r="N9" i="33" s="1"/>
  <c r="N8" i="33" s="1"/>
  <c r="M10" i="33"/>
  <c r="M9" i="33" s="1"/>
  <c r="M8" i="33" s="1"/>
  <c r="L10" i="33"/>
  <c r="K10" i="33"/>
  <c r="I10" i="33"/>
  <c r="I9" i="33" s="1"/>
  <c r="I8" i="33" s="1"/>
  <c r="H10" i="33"/>
  <c r="G10" i="33"/>
  <c r="G9" i="33" s="1"/>
  <c r="G8" i="33" s="1"/>
  <c r="P9" i="33"/>
  <c r="H9" i="33"/>
  <c r="H8" i="33" s="1"/>
  <c r="J8" i="34" l="1"/>
  <c r="X37" i="34"/>
  <c r="X8" i="34" s="1"/>
  <c r="P8" i="33"/>
  <c r="P37" i="33"/>
  <c r="L8" i="33"/>
  <c r="T8" i="33"/>
  <c r="X37" i="33"/>
  <c r="J67" i="33"/>
  <c r="X86" i="33"/>
  <c r="X11" i="33"/>
  <c r="X10" i="33" s="1"/>
  <c r="X9" i="33" s="1"/>
  <c r="W47" i="33"/>
  <c r="J50" i="33"/>
  <c r="W58" i="33"/>
  <c r="J62" i="33"/>
  <c r="W75" i="33"/>
  <c r="W37" i="33" s="1"/>
  <c r="W8" i="33" s="1"/>
  <c r="J78" i="33"/>
  <c r="J18" i="33"/>
  <c r="J9" i="33" s="1"/>
  <c r="J14" i="33"/>
  <c r="J38" i="33"/>
  <c r="W86" i="32"/>
  <c r="X86" i="32" s="1"/>
  <c r="J86" i="32"/>
  <c r="W85" i="32"/>
  <c r="V85" i="32"/>
  <c r="U85" i="32"/>
  <c r="T85" i="32"/>
  <c r="S85" i="32"/>
  <c r="R85" i="32"/>
  <c r="Q85" i="32"/>
  <c r="P85" i="32"/>
  <c r="O85" i="32"/>
  <c r="N85" i="32"/>
  <c r="M85" i="32"/>
  <c r="L85" i="32"/>
  <c r="K85" i="32"/>
  <c r="J85" i="32"/>
  <c r="I85" i="32"/>
  <c r="H85" i="32"/>
  <c r="G85" i="32"/>
  <c r="W84" i="32"/>
  <c r="V84" i="32"/>
  <c r="V81" i="32" s="1"/>
  <c r="U84" i="32"/>
  <c r="T84" i="32"/>
  <c r="S84" i="32"/>
  <c r="R84" i="32"/>
  <c r="Q84" i="32"/>
  <c r="Q81" i="32" s="1"/>
  <c r="P84" i="32"/>
  <c r="P81" i="32" s="1"/>
  <c r="O84" i="32"/>
  <c r="N84" i="32"/>
  <c r="M84" i="32"/>
  <c r="L84" i="32"/>
  <c r="L81" i="32" s="1"/>
  <c r="K84" i="32"/>
  <c r="J84" i="32"/>
  <c r="I84" i="32"/>
  <c r="H84" i="32"/>
  <c r="G84" i="32"/>
  <c r="X82" i="32"/>
  <c r="X81" i="32" s="1"/>
  <c r="J82" i="32"/>
  <c r="W81" i="32"/>
  <c r="U81" i="32"/>
  <c r="T81" i="32"/>
  <c r="S81" i="32"/>
  <c r="R81" i="32"/>
  <c r="K81" i="32"/>
  <c r="I81" i="32"/>
  <c r="H81" i="32"/>
  <c r="W79" i="32"/>
  <c r="X79" i="32" s="1"/>
  <c r="X78" i="32" s="1"/>
  <c r="J79" i="32"/>
  <c r="V78" i="32"/>
  <c r="U78" i="32"/>
  <c r="T78" i="32"/>
  <c r="S78" i="32"/>
  <c r="R78" i="32"/>
  <c r="Q78" i="32"/>
  <c r="P78" i="32"/>
  <c r="O78" i="32"/>
  <c r="N78" i="32"/>
  <c r="M78" i="32"/>
  <c r="L78" i="32"/>
  <c r="K78" i="32"/>
  <c r="J78" i="32"/>
  <c r="I78" i="32"/>
  <c r="H78" i="32"/>
  <c r="G78" i="32"/>
  <c r="W76" i="32"/>
  <c r="J76" i="32"/>
  <c r="X76" i="32" s="1"/>
  <c r="X75" i="32" s="1"/>
  <c r="W75" i="32"/>
  <c r="V75" i="32"/>
  <c r="U75" i="32"/>
  <c r="T75" i="32"/>
  <c r="S75" i="32"/>
  <c r="R75" i="32"/>
  <c r="Q75" i="32"/>
  <c r="P75" i="32"/>
  <c r="O75" i="32"/>
  <c r="N75" i="32"/>
  <c r="M75" i="32"/>
  <c r="L75" i="32"/>
  <c r="K75" i="32"/>
  <c r="I75" i="32"/>
  <c r="H75" i="32"/>
  <c r="G75" i="32"/>
  <c r="W74" i="32"/>
  <c r="J74" i="32"/>
  <c r="X74" i="32" s="1"/>
  <c r="X73" i="32" s="1"/>
  <c r="W73" i="32"/>
  <c r="V73" i="32"/>
  <c r="U73" i="32"/>
  <c r="T73" i="32"/>
  <c r="S73" i="32"/>
  <c r="R73" i="32"/>
  <c r="Q73" i="32"/>
  <c r="P73" i="32"/>
  <c r="O73" i="32"/>
  <c r="N73" i="32"/>
  <c r="M73" i="32"/>
  <c r="L73" i="32"/>
  <c r="K73" i="32"/>
  <c r="J73" i="32"/>
  <c r="I73" i="32"/>
  <c r="H73" i="32"/>
  <c r="G73" i="32"/>
  <c r="J71" i="32"/>
  <c r="J70" i="32" s="1"/>
  <c r="W70" i="32"/>
  <c r="V70" i="32"/>
  <c r="U70" i="32"/>
  <c r="T70" i="32"/>
  <c r="S70" i="32"/>
  <c r="R70" i="32"/>
  <c r="Q70" i="32"/>
  <c r="P70" i="32"/>
  <c r="O70" i="32"/>
  <c r="N70" i="32"/>
  <c r="L70" i="32"/>
  <c r="K70" i="32"/>
  <c r="I70" i="32"/>
  <c r="H70" i="32"/>
  <c r="G70" i="32"/>
  <c r="J68" i="32"/>
  <c r="X68" i="32" s="1"/>
  <c r="X67" i="32" s="1"/>
  <c r="I68" i="32"/>
  <c r="W67" i="32"/>
  <c r="V67" i="32"/>
  <c r="U67" i="32"/>
  <c r="T67" i="32"/>
  <c r="S67" i="32"/>
  <c r="R67" i="32"/>
  <c r="Q67" i="32"/>
  <c r="P67" i="32"/>
  <c r="O67" i="32"/>
  <c r="N67" i="32"/>
  <c r="L67" i="32"/>
  <c r="K67" i="32"/>
  <c r="J67" i="32"/>
  <c r="I67" i="32"/>
  <c r="H67" i="32"/>
  <c r="G67" i="32"/>
  <c r="J65" i="32"/>
  <c r="X65" i="32" s="1"/>
  <c r="W63" i="32"/>
  <c r="W62" i="32" s="1"/>
  <c r="J63" i="32"/>
  <c r="V62" i="32"/>
  <c r="U62" i="32"/>
  <c r="T62" i="32"/>
  <c r="S62" i="32"/>
  <c r="R62" i="32"/>
  <c r="Q62" i="32"/>
  <c r="P62" i="32"/>
  <c r="O62" i="32"/>
  <c r="N62" i="32"/>
  <c r="M62" i="32"/>
  <c r="L62" i="32"/>
  <c r="K62" i="32"/>
  <c r="J62" i="32"/>
  <c r="I62" i="32"/>
  <c r="H62" i="32"/>
  <c r="G62" i="32"/>
  <c r="W59" i="32"/>
  <c r="J59" i="32"/>
  <c r="X59" i="32" s="1"/>
  <c r="X58" i="32" s="1"/>
  <c r="W58" i="32"/>
  <c r="V58" i="32"/>
  <c r="U58" i="32"/>
  <c r="T58" i="32"/>
  <c r="S58" i="32"/>
  <c r="R58" i="32"/>
  <c r="Q58" i="32"/>
  <c r="P58" i="32"/>
  <c r="N58" i="32"/>
  <c r="M58" i="32"/>
  <c r="L58" i="32"/>
  <c r="K58" i="32"/>
  <c r="I58" i="32"/>
  <c r="H58" i="32"/>
  <c r="G58" i="32"/>
  <c r="X56" i="32"/>
  <c r="J56" i="32"/>
  <c r="W54" i="32"/>
  <c r="J54" i="32"/>
  <c r="X54" i="32" s="1"/>
  <c r="X53" i="32" s="1"/>
  <c r="W53" i="32"/>
  <c r="V53" i="32"/>
  <c r="U53" i="32"/>
  <c r="T53" i="32"/>
  <c r="S53" i="32"/>
  <c r="R53" i="32"/>
  <c r="Q53" i="32"/>
  <c r="P53" i="32"/>
  <c r="O53" i="32"/>
  <c r="N53" i="32"/>
  <c r="M53" i="32"/>
  <c r="L53" i="32"/>
  <c r="K53" i="32"/>
  <c r="J53" i="32"/>
  <c r="I53" i="32"/>
  <c r="H53" i="32"/>
  <c r="G53" i="32"/>
  <c r="W51" i="32"/>
  <c r="W50" i="32" s="1"/>
  <c r="J51" i="32"/>
  <c r="V50" i="32"/>
  <c r="U50" i="32"/>
  <c r="T50" i="32"/>
  <c r="S50" i="32"/>
  <c r="R50" i="32"/>
  <c r="Q50" i="32"/>
  <c r="P50" i="32"/>
  <c r="O50" i="32"/>
  <c r="N50" i="32"/>
  <c r="M50" i="32"/>
  <c r="L50" i="32"/>
  <c r="K50" i="32"/>
  <c r="J50" i="32"/>
  <c r="I50" i="32"/>
  <c r="H50" i="32"/>
  <c r="G50" i="32"/>
  <c r="W48" i="32"/>
  <c r="J48" i="32"/>
  <c r="X48" i="32" s="1"/>
  <c r="X47" i="32" s="1"/>
  <c r="W47" i="32"/>
  <c r="V47" i="32"/>
  <c r="U47" i="32"/>
  <c r="T47" i="32"/>
  <c r="S47" i="32"/>
  <c r="R47" i="32"/>
  <c r="Q47" i="32"/>
  <c r="P47" i="32"/>
  <c r="O47" i="32"/>
  <c r="N47" i="32"/>
  <c r="M47" i="32"/>
  <c r="L47" i="32"/>
  <c r="K47" i="32"/>
  <c r="I47" i="32"/>
  <c r="H47" i="32"/>
  <c r="G47" i="32"/>
  <c r="W45" i="32"/>
  <c r="X45" i="32" s="1"/>
  <c r="X44" i="32" s="1"/>
  <c r="J45" i="32"/>
  <c r="W44" i="32"/>
  <c r="V44" i="32"/>
  <c r="U44" i="32"/>
  <c r="U37" i="32" s="1"/>
  <c r="T44" i="32"/>
  <c r="S44" i="32"/>
  <c r="R44" i="32"/>
  <c r="Q44" i="32"/>
  <c r="P44" i="32"/>
  <c r="O44" i="32"/>
  <c r="N44" i="32"/>
  <c r="M44" i="32"/>
  <c r="M37" i="32" s="1"/>
  <c r="L44" i="32"/>
  <c r="K44" i="32"/>
  <c r="J44" i="32"/>
  <c r="I44" i="32"/>
  <c r="H44" i="32"/>
  <c r="G44" i="32"/>
  <c r="W42" i="32"/>
  <c r="W41" i="32" s="1"/>
  <c r="J42" i="32"/>
  <c r="J41" i="32" s="1"/>
  <c r="V41" i="32"/>
  <c r="U41" i="32"/>
  <c r="T41" i="32"/>
  <c r="S41" i="32"/>
  <c r="S37" i="32" s="1"/>
  <c r="R41" i="32"/>
  <c r="R37" i="32" s="1"/>
  <c r="Q41" i="32"/>
  <c r="Q37" i="32" s="1"/>
  <c r="P41" i="32"/>
  <c r="O41" i="32"/>
  <c r="N41" i="32"/>
  <c r="M41" i="32"/>
  <c r="L41" i="32"/>
  <c r="K41" i="32"/>
  <c r="K37" i="32" s="1"/>
  <c r="I41" i="32"/>
  <c r="I37" i="32" s="1"/>
  <c r="H41" i="32"/>
  <c r="G41" i="32"/>
  <c r="W39" i="32"/>
  <c r="J39" i="32"/>
  <c r="X39" i="32" s="1"/>
  <c r="X38" i="32" s="1"/>
  <c r="W38" i="32"/>
  <c r="V38" i="32"/>
  <c r="V37" i="32" s="1"/>
  <c r="U38" i="32"/>
  <c r="T38" i="32"/>
  <c r="T37" i="32" s="1"/>
  <c r="S38" i="32"/>
  <c r="R38" i="32"/>
  <c r="Q38" i="32"/>
  <c r="P38" i="32"/>
  <c r="O38" i="32"/>
  <c r="O37" i="32" s="1"/>
  <c r="N38" i="32"/>
  <c r="N37" i="32" s="1"/>
  <c r="M38" i="32"/>
  <c r="L38" i="32"/>
  <c r="L37" i="32" s="1"/>
  <c r="K38" i="32"/>
  <c r="I38" i="32"/>
  <c r="H38" i="32"/>
  <c r="G38" i="32"/>
  <c r="G37" i="32" s="1"/>
  <c r="P37" i="32"/>
  <c r="H37" i="32"/>
  <c r="X35" i="32"/>
  <c r="W35" i="32"/>
  <c r="J35" i="32"/>
  <c r="W32" i="32"/>
  <c r="W31" i="32" s="1"/>
  <c r="J32" i="32"/>
  <c r="X32" i="32" s="1"/>
  <c r="X31" i="32" s="1"/>
  <c r="V31" i="32"/>
  <c r="U31" i="32"/>
  <c r="T31" i="32"/>
  <c r="S31" i="32"/>
  <c r="R31" i="32"/>
  <c r="Q31" i="32"/>
  <c r="P31" i="32"/>
  <c r="O31" i="32"/>
  <c r="N31" i="32"/>
  <c r="M31" i="32"/>
  <c r="L31" i="32"/>
  <c r="K31" i="32"/>
  <c r="I31" i="32"/>
  <c r="H31" i="32"/>
  <c r="G31" i="32"/>
  <c r="X28" i="32"/>
  <c r="W28" i="32"/>
  <c r="J28" i="32"/>
  <c r="X27" i="32"/>
  <c r="W27" i="32"/>
  <c r="V27" i="32"/>
  <c r="U27" i="32"/>
  <c r="T27" i="32"/>
  <c r="S27" i="32"/>
  <c r="R27" i="32"/>
  <c r="Q27" i="32"/>
  <c r="P27" i="32"/>
  <c r="O27" i="32"/>
  <c r="N27" i="32"/>
  <c r="M27" i="32"/>
  <c r="L27" i="32"/>
  <c r="K27" i="32"/>
  <c r="J27" i="32"/>
  <c r="I27" i="32"/>
  <c r="G27" i="32"/>
  <c r="W25" i="32"/>
  <c r="W24" i="32" s="1"/>
  <c r="J25" i="32"/>
  <c r="J24" i="32" s="1"/>
  <c r="V24" i="32"/>
  <c r="U24" i="32"/>
  <c r="T24" i="32"/>
  <c r="S24" i="32"/>
  <c r="R24" i="32"/>
  <c r="Q24" i="32"/>
  <c r="P24" i="32"/>
  <c r="O24" i="32"/>
  <c r="N24" i="32"/>
  <c r="M24" i="32"/>
  <c r="L24" i="32"/>
  <c r="K24" i="32"/>
  <c r="I24" i="32"/>
  <c r="H24" i="32"/>
  <c r="G24" i="32"/>
  <c r="W22" i="32"/>
  <c r="J22" i="32"/>
  <c r="X22" i="32" s="1"/>
  <c r="W19" i="32"/>
  <c r="W18" i="32" s="1"/>
  <c r="J19" i="32"/>
  <c r="X19" i="32" s="1"/>
  <c r="V18" i="32"/>
  <c r="U18" i="32"/>
  <c r="T18" i="32"/>
  <c r="S18" i="32"/>
  <c r="R18" i="32"/>
  <c r="Q18" i="32"/>
  <c r="P18" i="32"/>
  <c r="O18" i="32"/>
  <c r="N18" i="32"/>
  <c r="M18" i="32"/>
  <c r="L18" i="32"/>
  <c r="K18" i="32"/>
  <c r="I18" i="32"/>
  <c r="H18" i="32"/>
  <c r="G18" i="32"/>
  <c r="W15" i="32"/>
  <c r="J15" i="32"/>
  <c r="X15" i="32" s="1"/>
  <c r="X14" i="32" s="1"/>
  <c r="W14" i="32"/>
  <c r="V14" i="32"/>
  <c r="V9" i="32" s="1"/>
  <c r="V8" i="32" s="1"/>
  <c r="U14" i="32"/>
  <c r="T14" i="32"/>
  <c r="S14" i="32"/>
  <c r="R14" i="32"/>
  <c r="Q14" i="32"/>
  <c r="Q9" i="32" s="1"/>
  <c r="Q8" i="32" s="1"/>
  <c r="P14" i="32"/>
  <c r="O14" i="32"/>
  <c r="O9" i="32" s="1"/>
  <c r="O8" i="32" s="1"/>
  <c r="N14" i="32"/>
  <c r="N9" i="32" s="1"/>
  <c r="N8" i="32" s="1"/>
  <c r="M14" i="32"/>
  <c r="L14" i="32"/>
  <c r="K14" i="32"/>
  <c r="I14" i="32"/>
  <c r="I9" i="32" s="1"/>
  <c r="I8" i="32" s="1"/>
  <c r="H14" i="32"/>
  <c r="H9" i="32" s="1"/>
  <c r="H8" i="32" s="1"/>
  <c r="G14" i="32"/>
  <c r="G9" i="32" s="1"/>
  <c r="G8" i="32" s="1"/>
  <c r="X11" i="32"/>
  <c r="X10" i="32" s="1"/>
  <c r="W11" i="32"/>
  <c r="W10" i="32" s="1"/>
  <c r="J11" i="32"/>
  <c r="V10" i="32"/>
  <c r="U10" i="32"/>
  <c r="T10" i="32"/>
  <c r="T9" i="32" s="1"/>
  <c r="T8" i="32" s="1"/>
  <c r="S10" i="32"/>
  <c r="S9" i="32" s="1"/>
  <c r="S8" i="32" s="1"/>
  <c r="R10" i="32"/>
  <c r="R9" i="32" s="1"/>
  <c r="R8" i="32" s="1"/>
  <c r="Q10" i="32"/>
  <c r="P10" i="32"/>
  <c r="O10" i="32"/>
  <c r="N10" i="32"/>
  <c r="M10" i="32"/>
  <c r="L10" i="32"/>
  <c r="L9" i="32" s="1"/>
  <c r="L8" i="32" s="1"/>
  <c r="K10" i="32"/>
  <c r="K9" i="32" s="1"/>
  <c r="K8" i="32" s="1"/>
  <c r="J10" i="32"/>
  <c r="I10" i="32"/>
  <c r="H10" i="32"/>
  <c r="G10" i="32"/>
  <c r="U9" i="32"/>
  <c r="U8" i="32" s="1"/>
  <c r="M9" i="32"/>
  <c r="M8" i="32" s="1"/>
  <c r="J37" i="33" l="1"/>
  <c r="J8" i="33" s="1"/>
  <c r="X85" i="33"/>
  <c r="X84" i="33"/>
  <c r="X8" i="33"/>
  <c r="P9" i="32"/>
  <c r="P8" i="32" s="1"/>
  <c r="W9" i="32"/>
  <c r="W37" i="32"/>
  <c r="X18" i="32"/>
  <c r="X9" i="32" s="1"/>
  <c r="X84" i="32"/>
  <c r="X85" i="32"/>
  <c r="X63" i="32"/>
  <c r="X62" i="32" s="1"/>
  <c r="X71" i="32"/>
  <c r="X70" i="32" s="1"/>
  <c r="J47" i="32"/>
  <c r="J75" i="32"/>
  <c r="J38" i="32"/>
  <c r="J58" i="32"/>
  <c r="X51" i="32"/>
  <c r="X50" i="32" s="1"/>
  <c r="X25" i="32"/>
  <c r="X24" i="32" s="1"/>
  <c r="J31" i="32"/>
  <c r="X42" i="32"/>
  <c r="X41" i="32" s="1"/>
  <c r="X37" i="32" s="1"/>
  <c r="J14" i="32"/>
  <c r="J9" i="32" s="1"/>
  <c r="W78" i="32"/>
  <c r="J18" i="32"/>
  <c r="P75" i="31"/>
  <c r="W86" i="31"/>
  <c r="W85" i="31" s="1"/>
  <c r="J86" i="31"/>
  <c r="J84" i="31" s="1"/>
  <c r="V85" i="31"/>
  <c r="U85" i="31"/>
  <c r="T85" i="31"/>
  <c r="S85" i="31"/>
  <c r="R85" i="31"/>
  <c r="Q85" i="31"/>
  <c r="P85" i="31"/>
  <c r="O85" i="31"/>
  <c r="N85" i="31"/>
  <c r="M85" i="31"/>
  <c r="L85" i="31"/>
  <c r="K85" i="31"/>
  <c r="I85" i="31"/>
  <c r="H85" i="31"/>
  <c r="G85" i="31"/>
  <c r="V84" i="31"/>
  <c r="V81" i="31" s="1"/>
  <c r="U84" i="31"/>
  <c r="T84" i="31"/>
  <c r="T81" i="31" s="1"/>
  <c r="S84" i="31"/>
  <c r="S81" i="31" s="1"/>
  <c r="R84" i="31"/>
  <c r="Q84" i="31"/>
  <c r="Q81" i="31" s="1"/>
  <c r="P84" i="31"/>
  <c r="O84" i="31"/>
  <c r="N84" i="31"/>
  <c r="M84" i="31"/>
  <c r="L84" i="31"/>
  <c r="K84" i="31"/>
  <c r="K81" i="31" s="1"/>
  <c r="I84" i="31"/>
  <c r="H84" i="31"/>
  <c r="G84" i="31"/>
  <c r="J82" i="31"/>
  <c r="X82" i="31" s="1"/>
  <c r="X81" i="31" s="1"/>
  <c r="W81" i="31"/>
  <c r="U81" i="31"/>
  <c r="R81" i="31"/>
  <c r="P81" i="31"/>
  <c r="L81" i="31"/>
  <c r="I81" i="31"/>
  <c r="H81" i="31"/>
  <c r="W79" i="31"/>
  <c r="J79" i="31"/>
  <c r="X79" i="31" s="1"/>
  <c r="X78" i="31" s="1"/>
  <c r="W78" i="31"/>
  <c r="V78" i="31"/>
  <c r="U78" i="31"/>
  <c r="T78" i="31"/>
  <c r="S78" i="31"/>
  <c r="R78" i="31"/>
  <c r="Q78" i="31"/>
  <c r="P78" i="31"/>
  <c r="O78" i="31"/>
  <c r="N78" i="31"/>
  <c r="M78" i="31"/>
  <c r="L78" i="31"/>
  <c r="K78" i="31"/>
  <c r="I78" i="31"/>
  <c r="H78" i="31"/>
  <c r="G78" i="31"/>
  <c r="W76" i="31"/>
  <c r="W75" i="31" s="1"/>
  <c r="J76" i="31"/>
  <c r="X76" i="31" s="1"/>
  <c r="X75" i="31" s="1"/>
  <c r="V75" i="31"/>
  <c r="U75" i="31"/>
  <c r="T75" i="31"/>
  <c r="S75" i="31"/>
  <c r="R75" i="31"/>
  <c r="Q75" i="31"/>
  <c r="O75" i="31"/>
  <c r="N75" i="31"/>
  <c r="M75" i="31"/>
  <c r="L75" i="31"/>
  <c r="K75" i="31"/>
  <c r="J75" i="31"/>
  <c r="I75" i="31"/>
  <c r="H75" i="31"/>
  <c r="G75" i="31"/>
  <c r="W74" i="31"/>
  <c r="W73" i="31" s="1"/>
  <c r="J74" i="31"/>
  <c r="J73" i="31" s="1"/>
  <c r="V73" i="31"/>
  <c r="U73" i="31"/>
  <c r="T73" i="31"/>
  <c r="S73" i="31"/>
  <c r="R73" i="31"/>
  <c r="Q73" i="31"/>
  <c r="P73" i="31"/>
  <c r="O73" i="31"/>
  <c r="N73" i="31"/>
  <c r="M73" i="31"/>
  <c r="L73" i="31"/>
  <c r="K73" i="31"/>
  <c r="I73" i="31"/>
  <c r="H73" i="31"/>
  <c r="G73" i="31"/>
  <c r="X71" i="31"/>
  <c r="X70" i="31" s="1"/>
  <c r="J71" i="31"/>
  <c r="W70" i="31"/>
  <c r="V70" i="31"/>
  <c r="U70" i="31"/>
  <c r="T70" i="31"/>
  <c r="S70" i="31"/>
  <c r="R70" i="31"/>
  <c r="Q70" i="31"/>
  <c r="P70" i="31"/>
  <c r="O70" i="31"/>
  <c r="N70" i="31"/>
  <c r="L70" i="31"/>
  <c r="K70" i="31"/>
  <c r="J70" i="31"/>
  <c r="I70" i="31"/>
  <c r="H70" i="31"/>
  <c r="G70" i="31"/>
  <c r="I68" i="31"/>
  <c r="I67" i="31" s="1"/>
  <c r="W67" i="31"/>
  <c r="V67" i="31"/>
  <c r="U67" i="31"/>
  <c r="T67" i="31"/>
  <c r="S67" i="31"/>
  <c r="R67" i="31"/>
  <c r="Q67" i="31"/>
  <c r="P67" i="31"/>
  <c r="O67" i="31"/>
  <c r="N67" i="31"/>
  <c r="L67" i="31"/>
  <c r="K67" i="31"/>
  <c r="H67" i="31"/>
  <c r="G67" i="31"/>
  <c r="X65" i="31"/>
  <c r="J65" i="31"/>
  <c r="W63" i="31"/>
  <c r="J63" i="31"/>
  <c r="X63" i="31" s="1"/>
  <c r="X62" i="31" s="1"/>
  <c r="W62" i="31"/>
  <c r="V62" i="31"/>
  <c r="U62" i="31"/>
  <c r="T62" i="31"/>
  <c r="S62" i="31"/>
  <c r="R62" i="31"/>
  <c r="Q62" i="31"/>
  <c r="P62" i="31"/>
  <c r="O62" i="31"/>
  <c r="N62" i="31"/>
  <c r="M62" i="31"/>
  <c r="L62" i="31"/>
  <c r="K62" i="31"/>
  <c r="I62" i="31"/>
  <c r="H62" i="31"/>
  <c r="G62" i="31"/>
  <c r="W59" i="31"/>
  <c r="W58" i="31" s="1"/>
  <c r="J59" i="31"/>
  <c r="X59" i="31" s="1"/>
  <c r="X58" i="31" s="1"/>
  <c r="V58" i="31"/>
  <c r="U58" i="31"/>
  <c r="T58" i="31"/>
  <c r="S58" i="31"/>
  <c r="R58" i="31"/>
  <c r="Q58" i="31"/>
  <c r="P58" i="31"/>
  <c r="N58" i="31"/>
  <c r="M58" i="31"/>
  <c r="L58" i="31"/>
  <c r="K58" i="31"/>
  <c r="I58" i="31"/>
  <c r="H58" i="31"/>
  <c r="G58" i="31"/>
  <c r="J56" i="31"/>
  <c r="X56" i="31" s="1"/>
  <c r="W54" i="31"/>
  <c r="W53" i="31" s="1"/>
  <c r="J54" i="31"/>
  <c r="V53" i="31"/>
  <c r="U53" i="31"/>
  <c r="T53" i="31"/>
  <c r="S53" i="31"/>
  <c r="R53" i="31"/>
  <c r="Q53" i="31"/>
  <c r="P53" i="31"/>
  <c r="O53" i="31"/>
  <c r="N53" i="31"/>
  <c r="M53" i="31"/>
  <c r="L53" i="31"/>
  <c r="K53" i="31"/>
  <c r="J53" i="31"/>
  <c r="I53" i="31"/>
  <c r="H53" i="31"/>
  <c r="G53" i="31"/>
  <c r="W51" i="31"/>
  <c r="J51" i="31"/>
  <c r="X51" i="31" s="1"/>
  <c r="X50" i="31" s="1"/>
  <c r="W50" i="31"/>
  <c r="V50" i="31"/>
  <c r="U50" i="31"/>
  <c r="T50" i="31"/>
  <c r="S50" i="31"/>
  <c r="R50" i="31"/>
  <c r="Q50" i="31"/>
  <c r="P50" i="31"/>
  <c r="O50" i="31"/>
  <c r="N50" i="31"/>
  <c r="M50" i="31"/>
  <c r="L50" i="31"/>
  <c r="K50" i="31"/>
  <c r="I50" i="31"/>
  <c r="H50" i="31"/>
  <c r="G50" i="31"/>
  <c r="W48" i="31"/>
  <c r="W47" i="31" s="1"/>
  <c r="J48" i="31"/>
  <c r="X48" i="31" s="1"/>
  <c r="X47" i="31" s="1"/>
  <c r="V47" i="31"/>
  <c r="U47" i="31"/>
  <c r="T47" i="31"/>
  <c r="S47" i="31"/>
  <c r="R47" i="31"/>
  <c r="Q47" i="31"/>
  <c r="P47" i="31"/>
  <c r="O47" i="31"/>
  <c r="N47" i="31"/>
  <c r="M47" i="31"/>
  <c r="L47" i="31"/>
  <c r="K47" i="31"/>
  <c r="J47" i="31"/>
  <c r="I47" i="31"/>
  <c r="H47" i="31"/>
  <c r="G47" i="31"/>
  <c r="W45" i="31"/>
  <c r="W44" i="31" s="1"/>
  <c r="J45" i="31"/>
  <c r="J44" i="31" s="1"/>
  <c r="V44" i="31"/>
  <c r="U44" i="31"/>
  <c r="T44" i="31"/>
  <c r="S44" i="31"/>
  <c r="R44" i="31"/>
  <c r="R37" i="31" s="1"/>
  <c r="Q44" i="31"/>
  <c r="P44" i="31"/>
  <c r="O44" i="31"/>
  <c r="N44" i="31"/>
  <c r="M44" i="31"/>
  <c r="L44" i="31"/>
  <c r="K44" i="31"/>
  <c r="I44" i="31"/>
  <c r="H44" i="31"/>
  <c r="G44" i="31"/>
  <c r="W42" i="31"/>
  <c r="J42" i="31"/>
  <c r="X42" i="31" s="1"/>
  <c r="X41" i="31" s="1"/>
  <c r="W41" i="31"/>
  <c r="V41" i="31"/>
  <c r="V37" i="31" s="1"/>
  <c r="U41" i="31"/>
  <c r="T41" i="31"/>
  <c r="S41" i="31"/>
  <c r="R41" i="31"/>
  <c r="Q41" i="31"/>
  <c r="P41" i="31"/>
  <c r="P37" i="31" s="1"/>
  <c r="O41" i="31"/>
  <c r="O37" i="31" s="1"/>
  <c r="N41" i="31"/>
  <c r="N37" i="31" s="1"/>
  <c r="M41" i="31"/>
  <c r="L41" i="31"/>
  <c r="K41" i="31"/>
  <c r="I41" i="31"/>
  <c r="H41" i="31"/>
  <c r="H37" i="31" s="1"/>
  <c r="G41" i="31"/>
  <c r="G37" i="31" s="1"/>
  <c r="X39" i="31"/>
  <c r="X38" i="31" s="1"/>
  <c r="W39" i="31"/>
  <c r="W38" i="31" s="1"/>
  <c r="J39" i="31"/>
  <c r="J38" i="31" s="1"/>
  <c r="V38" i="31"/>
  <c r="U38" i="31"/>
  <c r="T38" i="31"/>
  <c r="T37" i="31" s="1"/>
  <c r="S38" i="31"/>
  <c r="S37" i="31" s="1"/>
  <c r="R38" i="31"/>
  <c r="Q38" i="31"/>
  <c r="Q37" i="31" s="1"/>
  <c r="P38" i="31"/>
  <c r="O38" i="31"/>
  <c r="N38" i="31"/>
  <c r="M38" i="31"/>
  <c r="L38" i="31"/>
  <c r="L37" i="31" s="1"/>
  <c r="K38" i="31"/>
  <c r="K37" i="31" s="1"/>
  <c r="I38" i="31"/>
  <c r="I37" i="31" s="1"/>
  <c r="H38" i="31"/>
  <c r="G38" i="31"/>
  <c r="U37" i="31"/>
  <c r="M37" i="31"/>
  <c r="W35" i="31"/>
  <c r="W31" i="31" s="1"/>
  <c r="J35" i="31"/>
  <c r="X32" i="31"/>
  <c r="W32" i="31"/>
  <c r="J32" i="31"/>
  <c r="V31" i="31"/>
  <c r="U31" i="31"/>
  <c r="T31" i="31"/>
  <c r="S31" i="31"/>
  <c r="R31" i="31"/>
  <c r="Q31" i="31"/>
  <c r="P31" i="31"/>
  <c r="O31" i="31"/>
  <c r="N31" i="31"/>
  <c r="M31" i="31"/>
  <c r="L31" i="31"/>
  <c r="K31" i="31"/>
  <c r="J31" i="31"/>
  <c r="I31" i="31"/>
  <c r="H31" i="31"/>
  <c r="G31" i="31"/>
  <c r="W28" i="31"/>
  <c r="W27" i="31" s="1"/>
  <c r="J28" i="31"/>
  <c r="V27" i="31"/>
  <c r="U27" i="31"/>
  <c r="T27" i="31"/>
  <c r="S27" i="31"/>
  <c r="R27" i="31"/>
  <c r="Q27" i="31"/>
  <c r="P27" i="31"/>
  <c r="O27" i="31"/>
  <c r="N27" i="31"/>
  <c r="M27" i="31"/>
  <c r="L27" i="31"/>
  <c r="K27" i="31"/>
  <c r="J27" i="31"/>
  <c r="I27" i="31"/>
  <c r="G27" i="31"/>
  <c r="X25" i="31"/>
  <c r="W25" i="31"/>
  <c r="J25" i="31"/>
  <c r="J24" i="31" s="1"/>
  <c r="X24" i="31"/>
  <c r="W24" i="31"/>
  <c r="V24" i="31"/>
  <c r="U24" i="31"/>
  <c r="T24" i="31"/>
  <c r="S24" i="31"/>
  <c r="R24" i="31"/>
  <c r="Q24" i="31"/>
  <c r="P24" i="31"/>
  <c r="O24" i="31"/>
  <c r="N24" i="31"/>
  <c r="M24" i="31"/>
  <c r="L24" i="31"/>
  <c r="K24" i="31"/>
  <c r="I24" i="31"/>
  <c r="H24" i="31"/>
  <c r="G24" i="31"/>
  <c r="X22" i="31"/>
  <c r="X18" i="31" s="1"/>
  <c r="W22" i="31"/>
  <c r="J22" i="31"/>
  <c r="X19" i="31"/>
  <c r="W19" i="31"/>
  <c r="J19" i="31"/>
  <c r="J18" i="31" s="1"/>
  <c r="W18" i="31"/>
  <c r="V18" i="31"/>
  <c r="U18" i="31"/>
  <c r="T18" i="31"/>
  <c r="S18" i="31"/>
  <c r="R18" i="31"/>
  <c r="Q18" i="31"/>
  <c r="P18" i="31"/>
  <c r="O18" i="31"/>
  <c r="O9" i="31" s="1"/>
  <c r="N18" i="31"/>
  <c r="M18" i="31"/>
  <c r="L18" i="31"/>
  <c r="K18" i="31"/>
  <c r="I18" i="31"/>
  <c r="H18" i="31"/>
  <c r="G18" i="31"/>
  <c r="G9" i="31" s="1"/>
  <c r="X15" i="31"/>
  <c r="X14" i="31" s="1"/>
  <c r="W15" i="31"/>
  <c r="W14" i="31" s="1"/>
  <c r="J15" i="31"/>
  <c r="J14" i="31" s="1"/>
  <c r="V14" i="31"/>
  <c r="U14" i="31"/>
  <c r="T14" i="31"/>
  <c r="T9" i="31" s="1"/>
  <c r="S14" i="31"/>
  <c r="S9" i="31" s="1"/>
  <c r="R14" i="31"/>
  <c r="Q14" i="31"/>
  <c r="P14" i="31"/>
  <c r="O14" i="31"/>
  <c r="N14" i="31"/>
  <c r="M14" i="31"/>
  <c r="L14" i="31"/>
  <c r="L9" i="31" s="1"/>
  <c r="K14" i="31"/>
  <c r="K9" i="31" s="1"/>
  <c r="I14" i="31"/>
  <c r="H14" i="31"/>
  <c r="G14" i="31"/>
  <c r="W11" i="31"/>
  <c r="W10" i="31" s="1"/>
  <c r="W9" i="31" s="1"/>
  <c r="J11" i="31"/>
  <c r="X11" i="31" s="1"/>
  <c r="X10" i="31" s="1"/>
  <c r="V10" i="31"/>
  <c r="V9" i="31" s="1"/>
  <c r="V8" i="31" s="1"/>
  <c r="U10" i="31"/>
  <c r="U9" i="31" s="1"/>
  <c r="U8" i="31" s="1"/>
  <c r="T10" i="31"/>
  <c r="S10" i="31"/>
  <c r="R10" i="31"/>
  <c r="Q10" i="31"/>
  <c r="Q9" i="31" s="1"/>
  <c r="P10" i="31"/>
  <c r="P9" i="31" s="1"/>
  <c r="O10" i="31"/>
  <c r="N10" i="31"/>
  <c r="N9" i="31" s="1"/>
  <c r="N8" i="31" s="1"/>
  <c r="M10" i="31"/>
  <c r="M9" i="31" s="1"/>
  <c r="M8" i="31" s="1"/>
  <c r="L10" i="31"/>
  <c r="K10" i="31"/>
  <c r="I10" i="31"/>
  <c r="I9" i="31" s="1"/>
  <c r="H10" i="31"/>
  <c r="H9" i="31" s="1"/>
  <c r="H8" i="31" s="1"/>
  <c r="G10" i="31"/>
  <c r="R9" i="31"/>
  <c r="R8" i="31" s="1"/>
  <c r="J8" i="32" l="1"/>
  <c r="X8" i="32"/>
  <c r="J37" i="32"/>
  <c r="W8" i="32"/>
  <c r="X31" i="31"/>
  <c r="X9" i="31" s="1"/>
  <c r="Q8" i="31"/>
  <c r="I8" i="31"/>
  <c r="O8" i="31"/>
  <c r="G8" i="31"/>
  <c r="K8" i="31"/>
  <c r="S8" i="31"/>
  <c r="L8" i="31"/>
  <c r="T8" i="31"/>
  <c r="W37" i="31"/>
  <c r="W8" i="31" s="1"/>
  <c r="P8" i="31"/>
  <c r="J68" i="31"/>
  <c r="X45" i="31"/>
  <c r="X44" i="31" s="1"/>
  <c r="X74" i="31"/>
  <c r="X73" i="31" s="1"/>
  <c r="J50" i="31"/>
  <c r="J62" i="31"/>
  <c r="J78" i="31"/>
  <c r="X28" i="31"/>
  <c r="X27" i="31" s="1"/>
  <c r="X35" i="31"/>
  <c r="X54" i="31"/>
  <c r="X53" i="31" s="1"/>
  <c r="J85" i="31"/>
  <c r="J10" i="31"/>
  <c r="J9" i="31" s="1"/>
  <c r="X86" i="31"/>
  <c r="J41" i="31"/>
  <c r="W84" i="31"/>
  <c r="J58" i="31"/>
  <c r="W86" i="30"/>
  <c r="W84" i="30" s="1"/>
  <c r="J86" i="30"/>
  <c r="X86" i="30" s="1"/>
  <c r="W85" i="30"/>
  <c r="V85" i="30"/>
  <c r="U85" i="30"/>
  <c r="T85" i="30"/>
  <c r="S85" i="30"/>
  <c r="R85" i="30"/>
  <c r="Q85" i="30"/>
  <c r="P85" i="30"/>
  <c r="O85" i="30"/>
  <c r="N85" i="30"/>
  <c r="M85" i="30"/>
  <c r="L85" i="30"/>
  <c r="K85" i="30"/>
  <c r="I85" i="30"/>
  <c r="H85" i="30"/>
  <c r="G85" i="30"/>
  <c r="V84" i="30"/>
  <c r="U84" i="30"/>
  <c r="U81" i="30" s="1"/>
  <c r="T84" i="30"/>
  <c r="S84" i="30"/>
  <c r="R84" i="30"/>
  <c r="R81" i="30" s="1"/>
  <c r="Q84" i="30"/>
  <c r="P84" i="30"/>
  <c r="P81" i="30" s="1"/>
  <c r="O84" i="30"/>
  <c r="N84" i="30"/>
  <c r="M84" i="30"/>
  <c r="L84" i="30"/>
  <c r="L81" i="30" s="1"/>
  <c r="K84" i="30"/>
  <c r="J84" i="30"/>
  <c r="I84" i="30"/>
  <c r="H84" i="30"/>
  <c r="G84" i="30"/>
  <c r="J82" i="30"/>
  <c r="X82" i="30" s="1"/>
  <c r="X81" i="30" s="1"/>
  <c r="W81" i="30"/>
  <c r="V81" i="30"/>
  <c r="T81" i="30"/>
  <c r="S81" i="30"/>
  <c r="Q81" i="30"/>
  <c r="K81" i="30"/>
  <c r="I81" i="30"/>
  <c r="H81" i="30"/>
  <c r="W79" i="30"/>
  <c r="J79" i="30"/>
  <c r="X79" i="30" s="1"/>
  <c r="X78" i="30" s="1"/>
  <c r="W78" i="30"/>
  <c r="V78" i="30"/>
  <c r="U78" i="30"/>
  <c r="T78" i="30"/>
  <c r="S78" i="30"/>
  <c r="R78" i="30"/>
  <c r="Q78" i="30"/>
  <c r="P78" i="30"/>
  <c r="O78" i="30"/>
  <c r="N78" i="30"/>
  <c r="M78" i="30"/>
  <c r="L78" i="30"/>
  <c r="K78" i="30"/>
  <c r="I78" i="30"/>
  <c r="H78" i="30"/>
  <c r="G78" i="30"/>
  <c r="W76" i="30"/>
  <c r="W75" i="30" s="1"/>
  <c r="J76" i="30"/>
  <c r="X76" i="30" s="1"/>
  <c r="X75" i="30" s="1"/>
  <c r="V75" i="30"/>
  <c r="U75" i="30"/>
  <c r="T75" i="30"/>
  <c r="S75" i="30"/>
  <c r="R75" i="30"/>
  <c r="Q75" i="30"/>
  <c r="P75" i="30"/>
  <c r="O75" i="30"/>
  <c r="N75" i="30"/>
  <c r="M75" i="30"/>
  <c r="L75" i="30"/>
  <c r="K75" i="30"/>
  <c r="I75" i="30"/>
  <c r="H75" i="30"/>
  <c r="G75" i="30"/>
  <c r="W74" i="30"/>
  <c r="X74" i="30" s="1"/>
  <c r="X73" i="30" s="1"/>
  <c r="J74" i="30"/>
  <c r="V73" i="30"/>
  <c r="U73" i="30"/>
  <c r="T73" i="30"/>
  <c r="S73" i="30"/>
  <c r="R73" i="30"/>
  <c r="Q73" i="30"/>
  <c r="P73" i="30"/>
  <c r="O73" i="30"/>
  <c r="N73" i="30"/>
  <c r="M73" i="30"/>
  <c r="L73" i="30"/>
  <c r="K73" i="30"/>
  <c r="J73" i="30"/>
  <c r="I73" i="30"/>
  <c r="H73" i="30"/>
  <c r="G73" i="30"/>
  <c r="X71" i="30"/>
  <c r="X70" i="30" s="1"/>
  <c r="J71" i="30"/>
  <c r="W70" i="30"/>
  <c r="V70" i="30"/>
  <c r="U70" i="30"/>
  <c r="T70" i="30"/>
  <c r="S70" i="30"/>
  <c r="R70" i="30"/>
  <c r="Q70" i="30"/>
  <c r="P70" i="30"/>
  <c r="O70" i="30"/>
  <c r="N70" i="30"/>
  <c r="L70" i="30"/>
  <c r="K70" i="30"/>
  <c r="J70" i="30"/>
  <c r="I70" i="30"/>
  <c r="H70" i="30"/>
  <c r="G70" i="30"/>
  <c r="J68" i="30"/>
  <c r="X68" i="30" s="1"/>
  <c r="X67" i="30" s="1"/>
  <c r="I68" i="30"/>
  <c r="W67" i="30"/>
  <c r="V67" i="30"/>
  <c r="U67" i="30"/>
  <c r="T67" i="30"/>
  <c r="S67" i="30"/>
  <c r="R67" i="30"/>
  <c r="Q67" i="30"/>
  <c r="P67" i="30"/>
  <c r="O67" i="30"/>
  <c r="N67" i="30"/>
  <c r="L67" i="30"/>
  <c r="K67" i="30"/>
  <c r="I67" i="30"/>
  <c r="H67" i="30"/>
  <c r="G67" i="30"/>
  <c r="J65" i="30"/>
  <c r="X65" i="30" s="1"/>
  <c r="W63" i="30"/>
  <c r="J63" i="30"/>
  <c r="X63" i="30" s="1"/>
  <c r="X62" i="30" s="1"/>
  <c r="W62" i="30"/>
  <c r="V62" i="30"/>
  <c r="U62" i="30"/>
  <c r="T62" i="30"/>
  <c r="S62" i="30"/>
  <c r="R62" i="30"/>
  <c r="Q62" i="30"/>
  <c r="P62" i="30"/>
  <c r="O62" i="30"/>
  <c r="N62" i="30"/>
  <c r="M62" i="30"/>
  <c r="L62" i="30"/>
  <c r="K62" i="30"/>
  <c r="I62" i="30"/>
  <c r="H62" i="30"/>
  <c r="G62" i="30"/>
  <c r="W59" i="30"/>
  <c r="W58" i="30" s="1"/>
  <c r="J59" i="30"/>
  <c r="X59" i="30" s="1"/>
  <c r="X58" i="30" s="1"/>
  <c r="V58" i="30"/>
  <c r="U58" i="30"/>
  <c r="T58" i="30"/>
  <c r="S58" i="30"/>
  <c r="R58" i="30"/>
  <c r="Q58" i="30"/>
  <c r="P58" i="30"/>
  <c r="N58" i="30"/>
  <c r="M58" i="30"/>
  <c r="L58" i="30"/>
  <c r="K58" i="30"/>
  <c r="I58" i="30"/>
  <c r="H58" i="30"/>
  <c r="G58" i="30"/>
  <c r="J56" i="30"/>
  <c r="X56" i="30" s="1"/>
  <c r="W54" i="30"/>
  <c r="J54" i="30"/>
  <c r="X54" i="30" s="1"/>
  <c r="X53" i="30" s="1"/>
  <c r="W53" i="30"/>
  <c r="V53" i="30"/>
  <c r="U53" i="30"/>
  <c r="U37" i="30" s="1"/>
  <c r="T53" i="30"/>
  <c r="S53" i="30"/>
  <c r="R53" i="30"/>
  <c r="Q53" i="30"/>
  <c r="P53" i="30"/>
  <c r="O53" i="30"/>
  <c r="N53" i="30"/>
  <c r="M53" i="30"/>
  <c r="L53" i="30"/>
  <c r="K53" i="30"/>
  <c r="J53" i="30"/>
  <c r="I53" i="30"/>
  <c r="H53" i="30"/>
  <c r="G53" i="30"/>
  <c r="W51" i="30"/>
  <c r="J51" i="30"/>
  <c r="X51" i="30" s="1"/>
  <c r="X50" i="30" s="1"/>
  <c r="W50" i="30"/>
  <c r="V50" i="30"/>
  <c r="U50" i="30"/>
  <c r="T50" i="30"/>
  <c r="S50" i="30"/>
  <c r="R50" i="30"/>
  <c r="Q50" i="30"/>
  <c r="P50" i="30"/>
  <c r="O50" i="30"/>
  <c r="N50" i="30"/>
  <c r="M50" i="30"/>
  <c r="L50" i="30"/>
  <c r="K50" i="30"/>
  <c r="I50" i="30"/>
  <c r="H50" i="30"/>
  <c r="G50" i="30"/>
  <c r="W48" i="30"/>
  <c r="W47" i="30" s="1"/>
  <c r="J48" i="30"/>
  <c r="X48" i="30" s="1"/>
  <c r="X47" i="30" s="1"/>
  <c r="V47" i="30"/>
  <c r="U47" i="30"/>
  <c r="T47" i="30"/>
  <c r="S47" i="30"/>
  <c r="R47" i="30"/>
  <c r="R37" i="30" s="1"/>
  <c r="R8" i="30" s="1"/>
  <c r="Q47" i="30"/>
  <c r="P47" i="30"/>
  <c r="O47" i="30"/>
  <c r="N47" i="30"/>
  <c r="M47" i="30"/>
  <c r="L47" i="30"/>
  <c r="K47" i="30"/>
  <c r="J47" i="30"/>
  <c r="I47" i="30"/>
  <c r="H47" i="30"/>
  <c r="G47" i="30"/>
  <c r="W45" i="30"/>
  <c r="J45" i="30"/>
  <c r="J44" i="30" s="1"/>
  <c r="W44" i="30"/>
  <c r="V44" i="30"/>
  <c r="U44" i="30"/>
  <c r="T44" i="30"/>
  <c r="S44" i="30"/>
  <c r="R44" i="30"/>
  <c r="Q44" i="30"/>
  <c r="P44" i="30"/>
  <c r="O44" i="30"/>
  <c r="N44" i="30"/>
  <c r="M44" i="30"/>
  <c r="L44" i="30"/>
  <c r="K44" i="30"/>
  <c r="I44" i="30"/>
  <c r="H44" i="30"/>
  <c r="G44" i="30"/>
  <c r="X42" i="30"/>
  <c r="X41" i="30" s="1"/>
  <c r="W42" i="30"/>
  <c r="J42" i="30"/>
  <c r="J41" i="30" s="1"/>
  <c r="W41" i="30"/>
  <c r="V41" i="30"/>
  <c r="V37" i="30" s="1"/>
  <c r="U41" i="30"/>
  <c r="T41" i="30"/>
  <c r="S41" i="30"/>
  <c r="R41" i="30"/>
  <c r="Q41" i="30"/>
  <c r="P41" i="30"/>
  <c r="O41" i="30"/>
  <c r="O37" i="30" s="1"/>
  <c r="N41" i="30"/>
  <c r="N37" i="30" s="1"/>
  <c r="M41" i="30"/>
  <c r="L41" i="30"/>
  <c r="K41" i="30"/>
  <c r="I41" i="30"/>
  <c r="H41" i="30"/>
  <c r="G41" i="30"/>
  <c r="G37" i="30" s="1"/>
  <c r="W39" i="30"/>
  <c r="W38" i="30" s="1"/>
  <c r="J39" i="30"/>
  <c r="X39" i="30" s="1"/>
  <c r="X38" i="30" s="1"/>
  <c r="V38" i="30"/>
  <c r="U38" i="30"/>
  <c r="T38" i="30"/>
  <c r="T37" i="30" s="1"/>
  <c r="S38" i="30"/>
  <c r="R38" i="30"/>
  <c r="Q38" i="30"/>
  <c r="Q37" i="30" s="1"/>
  <c r="P38" i="30"/>
  <c r="P37" i="30" s="1"/>
  <c r="O38" i="30"/>
  <c r="N38" i="30"/>
  <c r="M38" i="30"/>
  <c r="L38" i="30"/>
  <c r="L37" i="30" s="1"/>
  <c r="K38" i="30"/>
  <c r="I38" i="30"/>
  <c r="I37" i="30" s="1"/>
  <c r="H38" i="30"/>
  <c r="H37" i="30" s="1"/>
  <c r="G38" i="30"/>
  <c r="S37" i="30"/>
  <c r="M37" i="30"/>
  <c r="K37" i="30"/>
  <c r="W35" i="30"/>
  <c r="X35" i="30" s="1"/>
  <c r="J35" i="30"/>
  <c r="X32" i="30"/>
  <c r="X31" i="30" s="1"/>
  <c r="W32" i="30"/>
  <c r="W31" i="30" s="1"/>
  <c r="J32" i="30"/>
  <c r="V31" i="30"/>
  <c r="U31" i="30"/>
  <c r="T31" i="30"/>
  <c r="S31" i="30"/>
  <c r="R31" i="30"/>
  <c r="Q31" i="30"/>
  <c r="P31" i="30"/>
  <c r="O31" i="30"/>
  <c r="N31" i="30"/>
  <c r="M31" i="30"/>
  <c r="L31" i="30"/>
  <c r="K31" i="30"/>
  <c r="J31" i="30"/>
  <c r="I31" i="30"/>
  <c r="H31" i="30"/>
  <c r="G31" i="30"/>
  <c r="W28" i="30"/>
  <c r="W27" i="30" s="1"/>
  <c r="J28" i="30"/>
  <c r="V27" i="30"/>
  <c r="U27" i="30"/>
  <c r="T27" i="30"/>
  <c r="S27" i="30"/>
  <c r="R27" i="30"/>
  <c r="Q27" i="30"/>
  <c r="P27" i="30"/>
  <c r="O27" i="30"/>
  <c r="N27" i="30"/>
  <c r="M27" i="30"/>
  <c r="L27" i="30"/>
  <c r="K27" i="30"/>
  <c r="J27" i="30"/>
  <c r="I27" i="30"/>
  <c r="G27" i="30"/>
  <c r="G9" i="30" s="1"/>
  <c r="G8" i="30" s="1"/>
  <c r="X25" i="30"/>
  <c r="X24" i="30" s="1"/>
  <c r="W25" i="30"/>
  <c r="J25" i="30"/>
  <c r="J24" i="30" s="1"/>
  <c r="W24" i="30"/>
  <c r="V24" i="30"/>
  <c r="U24" i="30"/>
  <c r="T24" i="30"/>
  <c r="S24" i="30"/>
  <c r="R24" i="30"/>
  <c r="Q24" i="30"/>
  <c r="P24" i="30"/>
  <c r="O24" i="30"/>
  <c r="N24" i="30"/>
  <c r="M24" i="30"/>
  <c r="L24" i="30"/>
  <c r="K24" i="30"/>
  <c r="I24" i="30"/>
  <c r="H24" i="30"/>
  <c r="G24" i="30"/>
  <c r="W22" i="30"/>
  <c r="J22" i="30"/>
  <c r="X22" i="30" s="1"/>
  <c r="X19" i="30"/>
  <c r="X18" i="30" s="1"/>
  <c r="W19" i="30"/>
  <c r="J19" i="30"/>
  <c r="J18" i="30" s="1"/>
  <c r="W18" i="30"/>
  <c r="V18" i="30"/>
  <c r="U18" i="30"/>
  <c r="T18" i="30"/>
  <c r="S18" i="30"/>
  <c r="R18" i="30"/>
  <c r="Q18" i="30"/>
  <c r="P18" i="30"/>
  <c r="O18" i="30"/>
  <c r="N18" i="30"/>
  <c r="M18" i="30"/>
  <c r="L18" i="30"/>
  <c r="K18" i="30"/>
  <c r="I18" i="30"/>
  <c r="H18" i="30"/>
  <c r="G18" i="30"/>
  <c r="W15" i="30"/>
  <c r="W14" i="30" s="1"/>
  <c r="W9" i="30" s="1"/>
  <c r="J15" i="30"/>
  <c r="J14" i="30" s="1"/>
  <c r="V14" i="30"/>
  <c r="U14" i="30"/>
  <c r="T14" i="30"/>
  <c r="T9" i="30" s="1"/>
  <c r="T8" i="30" s="1"/>
  <c r="S14" i="30"/>
  <c r="S9" i="30" s="1"/>
  <c r="S8" i="30" s="1"/>
  <c r="R14" i="30"/>
  <c r="Q14" i="30"/>
  <c r="P14" i="30"/>
  <c r="O14" i="30"/>
  <c r="N14" i="30"/>
  <c r="M14" i="30"/>
  <c r="L14" i="30"/>
  <c r="L9" i="30" s="1"/>
  <c r="L8" i="30" s="1"/>
  <c r="K14" i="30"/>
  <c r="K9" i="30" s="1"/>
  <c r="K8" i="30" s="1"/>
  <c r="I14" i="30"/>
  <c r="H14" i="30"/>
  <c r="G14" i="30"/>
  <c r="W11" i="30"/>
  <c r="J11" i="30"/>
  <c r="X11" i="30" s="1"/>
  <c r="X10" i="30" s="1"/>
  <c r="W10" i="30"/>
  <c r="V10" i="30"/>
  <c r="V9" i="30" s="1"/>
  <c r="U10" i="30"/>
  <c r="U9" i="30" s="1"/>
  <c r="T10" i="30"/>
  <c r="S10" i="30"/>
  <c r="R10" i="30"/>
  <c r="Q10" i="30"/>
  <c r="Q9" i="30" s="1"/>
  <c r="P10" i="30"/>
  <c r="O10" i="30"/>
  <c r="N10" i="30"/>
  <c r="N9" i="30" s="1"/>
  <c r="M10" i="30"/>
  <c r="M9" i="30" s="1"/>
  <c r="M8" i="30" s="1"/>
  <c r="L10" i="30"/>
  <c r="K10" i="30"/>
  <c r="I10" i="30"/>
  <c r="I9" i="30" s="1"/>
  <c r="I8" i="30" s="1"/>
  <c r="H10" i="30"/>
  <c r="G10" i="30"/>
  <c r="R9" i="30"/>
  <c r="P9" i="30"/>
  <c r="O9" i="30"/>
  <c r="H9" i="30"/>
  <c r="H8" i="30" s="1"/>
  <c r="J37" i="31" l="1"/>
  <c r="J8" i="31" s="1"/>
  <c r="X37" i="31"/>
  <c r="X8" i="31" s="1"/>
  <c r="X85" i="31"/>
  <c r="X84" i="31"/>
  <c r="X68" i="31"/>
  <c r="X67" i="31" s="1"/>
  <c r="J67" i="31"/>
  <c r="O8" i="30"/>
  <c r="U8" i="30"/>
  <c r="P8" i="30"/>
  <c r="N8" i="30"/>
  <c r="V8" i="30"/>
  <c r="X85" i="30"/>
  <c r="X84" i="30"/>
  <c r="Q8" i="30"/>
  <c r="X37" i="30"/>
  <c r="J62" i="30"/>
  <c r="J78" i="30"/>
  <c r="X28" i="30"/>
  <c r="X27" i="30" s="1"/>
  <c r="J10" i="30"/>
  <c r="J9" i="30" s="1"/>
  <c r="X45" i="30"/>
  <c r="X44" i="30" s="1"/>
  <c r="J50" i="30"/>
  <c r="X15" i="30"/>
  <c r="X14" i="30" s="1"/>
  <c r="X9" i="30" s="1"/>
  <c r="X8" i="30" s="1"/>
  <c r="W73" i="30"/>
  <c r="W37" i="30" s="1"/>
  <c r="W8" i="30" s="1"/>
  <c r="J75" i="30"/>
  <c r="J38" i="30"/>
  <c r="J37" i="30" s="1"/>
  <c r="J58" i="30"/>
  <c r="J85" i="30"/>
  <c r="J67" i="30"/>
  <c r="O73" i="29"/>
  <c r="J8" i="30" l="1"/>
  <c r="O53" i="29"/>
  <c r="W86" i="29"/>
  <c r="X86" i="29" s="1"/>
  <c r="J86" i="29"/>
  <c r="W85" i="29"/>
  <c r="V85" i="29"/>
  <c r="U85" i="29"/>
  <c r="T85" i="29"/>
  <c r="S85" i="29"/>
  <c r="R85" i="29"/>
  <c r="Q85" i="29"/>
  <c r="P85" i="29"/>
  <c r="O85" i="29"/>
  <c r="N85" i="29"/>
  <c r="M85" i="29"/>
  <c r="L85" i="29"/>
  <c r="K85" i="29"/>
  <c r="J85" i="29"/>
  <c r="I85" i="29"/>
  <c r="H85" i="29"/>
  <c r="G85" i="29"/>
  <c r="V84" i="29"/>
  <c r="U84" i="29"/>
  <c r="T84" i="29"/>
  <c r="S84" i="29"/>
  <c r="R84" i="29"/>
  <c r="Q84" i="29"/>
  <c r="Q81" i="29" s="1"/>
  <c r="P84" i="29"/>
  <c r="P81" i="29" s="1"/>
  <c r="O84" i="29"/>
  <c r="N84" i="29"/>
  <c r="M84" i="29"/>
  <c r="L84" i="29"/>
  <c r="L81" i="29" s="1"/>
  <c r="K84" i="29"/>
  <c r="J84" i="29"/>
  <c r="I84" i="29"/>
  <c r="H84" i="29"/>
  <c r="G84" i="29"/>
  <c r="X82" i="29"/>
  <c r="X81" i="29" s="1"/>
  <c r="J82" i="29"/>
  <c r="W81" i="29"/>
  <c r="V81" i="29"/>
  <c r="U81" i="29"/>
  <c r="T81" i="29"/>
  <c r="S81" i="29"/>
  <c r="R81" i="29"/>
  <c r="K81" i="29"/>
  <c r="I81" i="29"/>
  <c r="H81" i="29"/>
  <c r="W79" i="29"/>
  <c r="W78" i="29" s="1"/>
  <c r="J79" i="29"/>
  <c r="X79" i="29" s="1"/>
  <c r="X78" i="29" s="1"/>
  <c r="V78" i="29"/>
  <c r="U78" i="29"/>
  <c r="T78" i="29"/>
  <c r="S78" i="29"/>
  <c r="R78" i="29"/>
  <c r="Q78" i="29"/>
  <c r="P78" i="29"/>
  <c r="O78" i="29"/>
  <c r="N78" i="29"/>
  <c r="M78" i="29"/>
  <c r="L78" i="29"/>
  <c r="K78" i="29"/>
  <c r="J78" i="29"/>
  <c r="I78" i="29"/>
  <c r="H78" i="29"/>
  <c r="G78" i="29"/>
  <c r="W76" i="29"/>
  <c r="W75" i="29" s="1"/>
  <c r="J76" i="29"/>
  <c r="X76" i="29" s="1"/>
  <c r="X75" i="29" s="1"/>
  <c r="V75" i="29"/>
  <c r="U75" i="29"/>
  <c r="T75" i="29"/>
  <c r="S75" i="29"/>
  <c r="R75" i="29"/>
  <c r="Q75" i="29"/>
  <c r="P75" i="29"/>
  <c r="O75" i="29"/>
  <c r="N75" i="29"/>
  <c r="M75" i="29"/>
  <c r="L75" i="29"/>
  <c r="K75" i="29"/>
  <c r="I75" i="29"/>
  <c r="H75" i="29"/>
  <c r="G75" i="29"/>
  <c r="W74" i="29"/>
  <c r="X74" i="29" s="1"/>
  <c r="X73" i="29" s="1"/>
  <c r="J74" i="29"/>
  <c r="V73" i="29"/>
  <c r="U73" i="29"/>
  <c r="T73" i="29"/>
  <c r="S73" i="29"/>
  <c r="R73" i="29"/>
  <c r="Q73" i="29"/>
  <c r="P73" i="29"/>
  <c r="N73" i="29"/>
  <c r="M73" i="29"/>
  <c r="L73" i="29"/>
  <c r="K73" i="29"/>
  <c r="J73" i="29"/>
  <c r="I73" i="29"/>
  <c r="H73" i="29"/>
  <c r="G73" i="29"/>
  <c r="X71" i="29"/>
  <c r="X70" i="29" s="1"/>
  <c r="J71" i="29"/>
  <c r="W70" i="29"/>
  <c r="V70" i="29"/>
  <c r="U70" i="29"/>
  <c r="T70" i="29"/>
  <c r="S70" i="29"/>
  <c r="R70" i="29"/>
  <c r="Q70" i="29"/>
  <c r="P70" i="29"/>
  <c r="O70" i="29"/>
  <c r="N70" i="29"/>
  <c r="L70" i="29"/>
  <c r="K70" i="29"/>
  <c r="J70" i="29"/>
  <c r="I70" i="29"/>
  <c r="H70" i="29"/>
  <c r="G70" i="29"/>
  <c r="J68" i="29"/>
  <c r="X68" i="29" s="1"/>
  <c r="X67" i="29" s="1"/>
  <c r="I68" i="29"/>
  <c r="W67" i="29"/>
  <c r="V67" i="29"/>
  <c r="U67" i="29"/>
  <c r="T67" i="29"/>
  <c r="S67" i="29"/>
  <c r="R67" i="29"/>
  <c r="Q67" i="29"/>
  <c r="P67" i="29"/>
  <c r="O67" i="29"/>
  <c r="N67" i="29"/>
  <c r="L67" i="29"/>
  <c r="K67" i="29"/>
  <c r="J67" i="29"/>
  <c r="I67" i="29"/>
  <c r="H67" i="29"/>
  <c r="G67" i="29"/>
  <c r="J65" i="29"/>
  <c r="X65" i="29" s="1"/>
  <c r="W63" i="29"/>
  <c r="W62" i="29" s="1"/>
  <c r="J63" i="29"/>
  <c r="X63" i="29" s="1"/>
  <c r="X62" i="29" s="1"/>
  <c r="V62" i="29"/>
  <c r="U62" i="29"/>
  <c r="T62" i="29"/>
  <c r="S62" i="29"/>
  <c r="R62" i="29"/>
  <c r="Q62" i="29"/>
  <c r="P62" i="29"/>
  <c r="O62" i="29"/>
  <c r="N62" i="29"/>
  <c r="M62" i="29"/>
  <c r="L62" i="29"/>
  <c r="K62" i="29"/>
  <c r="I62" i="29"/>
  <c r="H62" i="29"/>
  <c r="G62" i="29"/>
  <c r="W59" i="29"/>
  <c r="W58" i="29" s="1"/>
  <c r="J59" i="29"/>
  <c r="J58" i="29" s="1"/>
  <c r="V58" i="29"/>
  <c r="U58" i="29"/>
  <c r="T58" i="29"/>
  <c r="S58" i="29"/>
  <c r="R58" i="29"/>
  <c r="Q58" i="29"/>
  <c r="P58" i="29"/>
  <c r="N58" i="29"/>
  <c r="M58" i="29"/>
  <c r="L58" i="29"/>
  <c r="K58" i="29"/>
  <c r="I58" i="29"/>
  <c r="H58" i="29"/>
  <c r="G58" i="29"/>
  <c r="X56" i="29"/>
  <c r="J56" i="29"/>
  <c r="W54" i="29"/>
  <c r="J54" i="29"/>
  <c r="X54" i="29" s="1"/>
  <c r="X53" i="29" s="1"/>
  <c r="W53" i="29"/>
  <c r="V53" i="29"/>
  <c r="U53" i="29"/>
  <c r="T53" i="29"/>
  <c r="S53" i="29"/>
  <c r="R53" i="29"/>
  <c r="Q53" i="29"/>
  <c r="P53" i="29"/>
  <c r="N53" i="29"/>
  <c r="M53" i="29"/>
  <c r="L53" i="29"/>
  <c r="K53" i="29"/>
  <c r="I53" i="29"/>
  <c r="H53" i="29"/>
  <c r="G53" i="29"/>
  <c r="W51" i="29"/>
  <c r="W50" i="29" s="1"/>
  <c r="J51" i="29"/>
  <c r="X51" i="29" s="1"/>
  <c r="X50" i="29" s="1"/>
  <c r="V50" i="29"/>
  <c r="U50" i="29"/>
  <c r="T50" i="29"/>
  <c r="S50" i="29"/>
  <c r="R50" i="29"/>
  <c r="Q50" i="29"/>
  <c r="P50" i="29"/>
  <c r="O50" i="29"/>
  <c r="N50" i="29"/>
  <c r="M50" i="29"/>
  <c r="L50" i="29"/>
  <c r="K50" i="29"/>
  <c r="J50" i="29"/>
  <c r="I50" i="29"/>
  <c r="H50" i="29"/>
  <c r="G50" i="29"/>
  <c r="W48" i="29"/>
  <c r="W47" i="29" s="1"/>
  <c r="J48" i="29"/>
  <c r="J47" i="29" s="1"/>
  <c r="V47" i="29"/>
  <c r="U47" i="29"/>
  <c r="T47" i="29"/>
  <c r="S47" i="29"/>
  <c r="R47" i="29"/>
  <c r="Q47" i="29"/>
  <c r="P47" i="29"/>
  <c r="O47" i="29"/>
  <c r="N47" i="29"/>
  <c r="M47" i="29"/>
  <c r="L47" i="29"/>
  <c r="K47" i="29"/>
  <c r="I47" i="29"/>
  <c r="H47" i="29"/>
  <c r="G47" i="29"/>
  <c r="X45" i="29"/>
  <c r="W45" i="29"/>
  <c r="J45" i="29"/>
  <c r="X44" i="29"/>
  <c r="W44" i="29"/>
  <c r="V44" i="29"/>
  <c r="U44" i="29"/>
  <c r="T44" i="29"/>
  <c r="S44" i="29"/>
  <c r="R44" i="29"/>
  <c r="Q44" i="29"/>
  <c r="P44" i="29"/>
  <c r="O44" i="29"/>
  <c r="N44" i="29"/>
  <c r="M44" i="29"/>
  <c r="L44" i="29"/>
  <c r="K44" i="29"/>
  <c r="J44" i="29"/>
  <c r="I44" i="29"/>
  <c r="H44" i="29"/>
  <c r="G44" i="29"/>
  <c r="G37" i="29" s="1"/>
  <c r="X42" i="29"/>
  <c r="X41" i="29" s="1"/>
  <c r="W42" i="29"/>
  <c r="J42" i="29"/>
  <c r="J41" i="29" s="1"/>
  <c r="W41" i="29"/>
  <c r="V41" i="29"/>
  <c r="U41" i="29"/>
  <c r="T41" i="29"/>
  <c r="T37" i="29" s="1"/>
  <c r="S41" i="29"/>
  <c r="S37" i="29" s="1"/>
  <c r="R41" i="29"/>
  <c r="Q41" i="29"/>
  <c r="P41" i="29"/>
  <c r="O41" i="29"/>
  <c r="N41" i="29"/>
  <c r="M41" i="29"/>
  <c r="L41" i="29"/>
  <c r="L37" i="29" s="1"/>
  <c r="K41" i="29"/>
  <c r="K37" i="29" s="1"/>
  <c r="I41" i="29"/>
  <c r="H41" i="29"/>
  <c r="G41" i="29"/>
  <c r="W39" i="29"/>
  <c r="W38" i="29" s="1"/>
  <c r="J39" i="29"/>
  <c r="X39" i="29" s="1"/>
  <c r="X38" i="29" s="1"/>
  <c r="V38" i="29"/>
  <c r="V37" i="29" s="1"/>
  <c r="U38" i="29"/>
  <c r="U37" i="29" s="1"/>
  <c r="T38" i="29"/>
  <c r="S38" i="29"/>
  <c r="R38" i="29"/>
  <c r="Q38" i="29"/>
  <c r="Q37" i="29" s="1"/>
  <c r="P38" i="29"/>
  <c r="O38" i="29"/>
  <c r="N38" i="29"/>
  <c r="N37" i="29" s="1"/>
  <c r="M38" i="29"/>
  <c r="M37" i="29" s="1"/>
  <c r="L38" i="29"/>
  <c r="K38" i="29"/>
  <c r="I38" i="29"/>
  <c r="I37" i="29" s="1"/>
  <c r="H38" i="29"/>
  <c r="H37" i="29" s="1"/>
  <c r="G38" i="29"/>
  <c r="R37" i="29"/>
  <c r="W35" i="29"/>
  <c r="J35" i="29"/>
  <c r="X35" i="29" s="1"/>
  <c r="W32" i="29"/>
  <c r="W31" i="29" s="1"/>
  <c r="J32" i="29"/>
  <c r="V31" i="29"/>
  <c r="U31" i="29"/>
  <c r="T31" i="29"/>
  <c r="S31" i="29"/>
  <c r="R31" i="29"/>
  <c r="Q31" i="29"/>
  <c r="P31" i="29"/>
  <c r="O31" i="29"/>
  <c r="O9" i="29" s="1"/>
  <c r="N31" i="29"/>
  <c r="M31" i="29"/>
  <c r="L31" i="29"/>
  <c r="K31" i="29"/>
  <c r="J31" i="29"/>
  <c r="I31" i="29"/>
  <c r="H31" i="29"/>
  <c r="G31" i="29"/>
  <c r="W28" i="29"/>
  <c r="J28" i="29"/>
  <c r="X28" i="29" s="1"/>
  <c r="X27" i="29" s="1"/>
  <c r="W27" i="29"/>
  <c r="V27" i="29"/>
  <c r="U27" i="29"/>
  <c r="T27" i="29"/>
  <c r="S27" i="29"/>
  <c r="R27" i="29"/>
  <c r="Q27" i="29"/>
  <c r="P27" i="29"/>
  <c r="O27" i="29"/>
  <c r="N27" i="29"/>
  <c r="M27" i="29"/>
  <c r="L27" i="29"/>
  <c r="K27" i="29"/>
  <c r="I27" i="29"/>
  <c r="G27" i="29"/>
  <c r="X25" i="29"/>
  <c r="X24" i="29" s="1"/>
  <c r="W25" i="29"/>
  <c r="J25" i="29"/>
  <c r="J24" i="29" s="1"/>
  <c r="W24" i="29"/>
  <c r="V24" i="29"/>
  <c r="U24" i="29"/>
  <c r="T24" i="29"/>
  <c r="S24" i="29"/>
  <c r="R24" i="29"/>
  <c r="Q24" i="29"/>
  <c r="P24" i="29"/>
  <c r="O24" i="29"/>
  <c r="N24" i="29"/>
  <c r="M24" i="29"/>
  <c r="L24" i="29"/>
  <c r="K24" i="29"/>
  <c r="I24" i="29"/>
  <c r="H24" i="29"/>
  <c r="G24" i="29"/>
  <c r="W22" i="29"/>
  <c r="W18" i="29" s="1"/>
  <c r="J22" i="29"/>
  <c r="X22" i="29" s="1"/>
  <c r="X19" i="29"/>
  <c r="X18" i="29" s="1"/>
  <c r="W19" i="29"/>
  <c r="J19" i="29"/>
  <c r="J18" i="29" s="1"/>
  <c r="V18" i="29"/>
  <c r="U18" i="29"/>
  <c r="T18" i="29"/>
  <c r="T9" i="29" s="1"/>
  <c r="T8" i="29" s="1"/>
  <c r="S18" i="29"/>
  <c r="R18" i="29"/>
  <c r="Q18" i="29"/>
  <c r="P18" i="29"/>
  <c r="O18" i="29"/>
  <c r="N18" i="29"/>
  <c r="M18" i="29"/>
  <c r="L18" i="29"/>
  <c r="L9" i="29" s="1"/>
  <c r="L8" i="29" s="1"/>
  <c r="K18" i="29"/>
  <c r="I18" i="29"/>
  <c r="H18" i="29"/>
  <c r="G18" i="29"/>
  <c r="W15" i="29"/>
  <c r="W14" i="29" s="1"/>
  <c r="J15" i="29"/>
  <c r="J14" i="29" s="1"/>
  <c r="V14" i="29"/>
  <c r="U14" i="29"/>
  <c r="T14" i="29"/>
  <c r="S14" i="29"/>
  <c r="R14" i="29"/>
  <c r="Q14" i="29"/>
  <c r="Q9" i="29" s="1"/>
  <c r="Q8" i="29" s="1"/>
  <c r="P14" i="29"/>
  <c r="P9" i="29" s="1"/>
  <c r="O14" i="29"/>
  <c r="N14" i="29"/>
  <c r="M14" i="29"/>
  <c r="L14" i="29"/>
  <c r="K14" i="29"/>
  <c r="I14" i="29"/>
  <c r="I9" i="29" s="1"/>
  <c r="H14" i="29"/>
  <c r="H9" i="29" s="1"/>
  <c r="H8" i="29" s="1"/>
  <c r="G14" i="29"/>
  <c r="X11" i="29"/>
  <c r="X10" i="29" s="1"/>
  <c r="W11" i="29"/>
  <c r="J11" i="29"/>
  <c r="W10" i="29"/>
  <c r="V10" i="29"/>
  <c r="V9" i="29" s="1"/>
  <c r="U10" i="29"/>
  <c r="U9" i="29" s="1"/>
  <c r="U8" i="29" s="1"/>
  <c r="T10" i="29"/>
  <c r="S10" i="29"/>
  <c r="S9" i="29" s="1"/>
  <c r="S8" i="29" s="1"/>
  <c r="R10" i="29"/>
  <c r="R9" i="29" s="1"/>
  <c r="R8" i="29" s="1"/>
  <c r="Q10" i="29"/>
  <c r="P10" i="29"/>
  <c r="O10" i="29"/>
  <c r="N10" i="29"/>
  <c r="N9" i="29" s="1"/>
  <c r="M10" i="29"/>
  <c r="M9" i="29" s="1"/>
  <c r="M8" i="29" s="1"/>
  <c r="L10" i="29"/>
  <c r="K10" i="29"/>
  <c r="K9" i="29" s="1"/>
  <c r="K8" i="29" s="1"/>
  <c r="J10" i="29"/>
  <c r="I10" i="29"/>
  <c r="H10" i="29"/>
  <c r="G10" i="29"/>
  <c r="G9" i="29"/>
  <c r="G8" i="29" s="1"/>
  <c r="P37" i="29" l="1"/>
  <c r="P8" i="29" s="1"/>
  <c r="W73" i="29"/>
  <c r="O37" i="29"/>
  <c r="O8" i="29" s="1"/>
  <c r="W37" i="29"/>
  <c r="W9" i="29"/>
  <c r="I8" i="29"/>
  <c r="N8" i="29"/>
  <c r="V8" i="29"/>
  <c r="X84" i="29"/>
  <c r="X85" i="29"/>
  <c r="X32" i="29"/>
  <c r="X31" i="29" s="1"/>
  <c r="J62" i="29"/>
  <c r="W84" i="29"/>
  <c r="J75" i="29"/>
  <c r="J38" i="29"/>
  <c r="X48" i="29"/>
  <c r="X47" i="29" s="1"/>
  <c r="X37" i="29" s="1"/>
  <c r="X59" i="29"/>
  <c r="X58" i="29" s="1"/>
  <c r="X15" i="29"/>
  <c r="X14" i="29" s="1"/>
  <c r="J27" i="29"/>
  <c r="J9" i="29" s="1"/>
  <c r="J53" i="29"/>
  <c r="O31" i="28"/>
  <c r="O18" i="28"/>
  <c r="O14" i="28"/>
  <c r="O10" i="28"/>
  <c r="O75" i="28"/>
  <c r="O73" i="28"/>
  <c r="W8" i="29" l="1"/>
  <c r="X9" i="29"/>
  <c r="X8" i="29" s="1"/>
  <c r="J37" i="29"/>
  <c r="J8" i="29" s="1"/>
  <c r="O62" i="28"/>
  <c r="W86" i="28"/>
  <c r="J86" i="28"/>
  <c r="J85" i="28" s="1"/>
  <c r="W85" i="28"/>
  <c r="V85" i="28"/>
  <c r="U85" i="28"/>
  <c r="T85" i="28"/>
  <c r="S85" i="28"/>
  <c r="R85" i="28"/>
  <c r="Q85" i="28"/>
  <c r="P85" i="28"/>
  <c r="O85" i="28"/>
  <c r="N85" i="28"/>
  <c r="M85" i="28"/>
  <c r="L85" i="28"/>
  <c r="K85" i="28"/>
  <c r="I85" i="28"/>
  <c r="H85" i="28"/>
  <c r="G85" i="28"/>
  <c r="W84" i="28"/>
  <c r="V84" i="28"/>
  <c r="V81" i="28" s="1"/>
  <c r="U84" i="28"/>
  <c r="U81" i="28" s="1"/>
  <c r="T84" i="28"/>
  <c r="T81" i="28" s="1"/>
  <c r="S84" i="28"/>
  <c r="S81" i="28" s="1"/>
  <c r="R84" i="28"/>
  <c r="Q84" i="28"/>
  <c r="Q81" i="28" s="1"/>
  <c r="P84" i="28"/>
  <c r="O84" i="28"/>
  <c r="N84" i="28"/>
  <c r="M84" i="28"/>
  <c r="L84" i="28"/>
  <c r="L81" i="28" s="1"/>
  <c r="K84" i="28"/>
  <c r="I84" i="28"/>
  <c r="H84" i="28"/>
  <c r="G84" i="28"/>
  <c r="J82" i="28"/>
  <c r="X82" i="28" s="1"/>
  <c r="X81" i="28" s="1"/>
  <c r="W81" i="28"/>
  <c r="R81" i="28"/>
  <c r="P81" i="28"/>
  <c r="K81" i="28"/>
  <c r="I81" i="28"/>
  <c r="H81" i="28"/>
  <c r="W79" i="28"/>
  <c r="W78" i="28" s="1"/>
  <c r="J79" i="28"/>
  <c r="V78" i="28"/>
  <c r="U78" i="28"/>
  <c r="T78" i="28"/>
  <c r="S78" i="28"/>
  <c r="R78" i="28"/>
  <c r="Q78" i="28"/>
  <c r="P78" i="28"/>
  <c r="O78" i="28"/>
  <c r="N78" i="28"/>
  <c r="M78" i="28"/>
  <c r="L78" i="28"/>
  <c r="K78" i="28"/>
  <c r="J78" i="28"/>
  <c r="I78" i="28"/>
  <c r="H78" i="28"/>
  <c r="G78" i="28"/>
  <c r="W76" i="28"/>
  <c r="J76" i="28"/>
  <c r="J75" i="28" s="1"/>
  <c r="V75" i="28"/>
  <c r="U75" i="28"/>
  <c r="T75" i="28"/>
  <c r="S75" i="28"/>
  <c r="R75" i="28"/>
  <c r="Q75" i="28"/>
  <c r="P75" i="28"/>
  <c r="N75" i="28"/>
  <c r="M75" i="28"/>
  <c r="L75" i="28"/>
  <c r="K75" i="28"/>
  <c r="I75" i="28"/>
  <c r="H75" i="28"/>
  <c r="G75" i="28"/>
  <c r="W74" i="28"/>
  <c r="W73" i="28" s="1"/>
  <c r="J74" i="28"/>
  <c r="J73" i="28" s="1"/>
  <c r="V73" i="28"/>
  <c r="U73" i="28"/>
  <c r="T73" i="28"/>
  <c r="S73" i="28"/>
  <c r="R73" i="28"/>
  <c r="Q73" i="28"/>
  <c r="P73" i="28"/>
  <c r="N73" i="28"/>
  <c r="M73" i="28"/>
  <c r="L73" i="28"/>
  <c r="K73" i="28"/>
  <c r="I73" i="28"/>
  <c r="H73" i="28"/>
  <c r="G73" i="28"/>
  <c r="J71" i="28"/>
  <c r="X71" i="28" s="1"/>
  <c r="X70" i="28" s="1"/>
  <c r="W70" i="28"/>
  <c r="V70" i="28"/>
  <c r="U70" i="28"/>
  <c r="T70" i="28"/>
  <c r="S70" i="28"/>
  <c r="R70" i="28"/>
  <c r="Q70" i="28"/>
  <c r="P70" i="28"/>
  <c r="O70" i="28"/>
  <c r="N70" i="28"/>
  <c r="L70" i="28"/>
  <c r="K70" i="28"/>
  <c r="I70" i="28"/>
  <c r="H70" i="28"/>
  <c r="G70" i="28"/>
  <c r="J68" i="28"/>
  <c r="X68" i="28" s="1"/>
  <c r="X67" i="28" s="1"/>
  <c r="I68" i="28"/>
  <c r="W67" i="28"/>
  <c r="V67" i="28"/>
  <c r="U67" i="28"/>
  <c r="T67" i="28"/>
  <c r="S67" i="28"/>
  <c r="R67" i="28"/>
  <c r="Q67" i="28"/>
  <c r="P67" i="28"/>
  <c r="O67" i="28"/>
  <c r="N67" i="28"/>
  <c r="L67" i="28"/>
  <c r="K67" i="28"/>
  <c r="I67" i="28"/>
  <c r="H67" i="28"/>
  <c r="G67" i="28"/>
  <c r="J65" i="28"/>
  <c r="W63" i="28"/>
  <c r="W62" i="28" s="1"/>
  <c r="J63" i="28"/>
  <c r="X63" i="28" s="1"/>
  <c r="V62" i="28"/>
  <c r="U62" i="28"/>
  <c r="T62" i="28"/>
  <c r="S62" i="28"/>
  <c r="R62" i="28"/>
  <c r="Q62" i="28"/>
  <c r="P62" i="28"/>
  <c r="N62" i="28"/>
  <c r="M62" i="28"/>
  <c r="L62" i="28"/>
  <c r="K62" i="28"/>
  <c r="I62" i="28"/>
  <c r="H62" i="28"/>
  <c r="G62" i="28"/>
  <c r="W59" i="28"/>
  <c r="J59" i="28"/>
  <c r="J58" i="28" s="1"/>
  <c r="V58" i="28"/>
  <c r="U58" i="28"/>
  <c r="T58" i="28"/>
  <c r="S58" i="28"/>
  <c r="R58" i="28"/>
  <c r="Q58" i="28"/>
  <c r="P58" i="28"/>
  <c r="N58" i="28"/>
  <c r="M58" i="28"/>
  <c r="L58" i="28"/>
  <c r="K58" i="28"/>
  <c r="I58" i="28"/>
  <c r="H58" i="28"/>
  <c r="G58" i="28"/>
  <c r="J56" i="28"/>
  <c r="X56" i="28" s="1"/>
  <c r="W54" i="28"/>
  <c r="W53" i="28" s="1"/>
  <c r="J54" i="28"/>
  <c r="X54" i="28" s="1"/>
  <c r="V53" i="28"/>
  <c r="U53" i="28"/>
  <c r="T53" i="28"/>
  <c r="S53" i="28"/>
  <c r="R53" i="28"/>
  <c r="Q53" i="28"/>
  <c r="P53" i="28"/>
  <c r="O53" i="28"/>
  <c r="N53" i="28"/>
  <c r="M53" i="28"/>
  <c r="L53" i="28"/>
  <c r="K53" i="28"/>
  <c r="I53" i="28"/>
  <c r="H53" i="28"/>
  <c r="G53" i="28"/>
  <c r="W51" i="28"/>
  <c r="W50" i="28" s="1"/>
  <c r="J51" i="28"/>
  <c r="V50" i="28"/>
  <c r="U50" i="28"/>
  <c r="T50" i="28"/>
  <c r="S50" i="28"/>
  <c r="R50" i="28"/>
  <c r="Q50" i="28"/>
  <c r="P50" i="28"/>
  <c r="O50" i="28"/>
  <c r="N50" i="28"/>
  <c r="M50" i="28"/>
  <c r="L50" i="28"/>
  <c r="K50" i="28"/>
  <c r="J50" i="28"/>
  <c r="I50" i="28"/>
  <c r="H50" i="28"/>
  <c r="G50" i="28"/>
  <c r="W48" i="28"/>
  <c r="X48" i="28" s="1"/>
  <c r="X47" i="28" s="1"/>
  <c r="J48" i="28"/>
  <c r="V47" i="28"/>
  <c r="U47" i="28"/>
  <c r="T47" i="28"/>
  <c r="S47" i="28"/>
  <c r="R47" i="28"/>
  <c r="Q47" i="28"/>
  <c r="P47" i="28"/>
  <c r="O47" i="28"/>
  <c r="N47" i="28"/>
  <c r="M47" i="28"/>
  <c r="L47" i="28"/>
  <c r="K47" i="28"/>
  <c r="J47" i="28"/>
  <c r="I47" i="28"/>
  <c r="H47" i="28"/>
  <c r="G47" i="28"/>
  <c r="W45" i="28"/>
  <c r="J45" i="28"/>
  <c r="J44" i="28" s="1"/>
  <c r="W44" i="28"/>
  <c r="V44" i="28"/>
  <c r="U44" i="28"/>
  <c r="T44" i="28"/>
  <c r="S44" i="28"/>
  <c r="R44" i="28"/>
  <c r="Q44" i="28"/>
  <c r="P44" i="28"/>
  <c r="O44" i="28"/>
  <c r="N44" i="28"/>
  <c r="M44" i="28"/>
  <c r="L44" i="28"/>
  <c r="K44" i="28"/>
  <c r="I44" i="28"/>
  <c r="H44" i="28"/>
  <c r="G44" i="28"/>
  <c r="G37" i="28" s="1"/>
  <c r="W42" i="28"/>
  <c r="W41" i="28" s="1"/>
  <c r="J42" i="28"/>
  <c r="V41" i="28"/>
  <c r="U41" i="28"/>
  <c r="T41" i="28"/>
  <c r="S41" i="28"/>
  <c r="R41" i="28"/>
  <c r="Q41" i="28"/>
  <c r="P41" i="28"/>
  <c r="O41" i="28"/>
  <c r="N41" i="28"/>
  <c r="M41" i="28"/>
  <c r="L41" i="28"/>
  <c r="K41" i="28"/>
  <c r="I41" i="28"/>
  <c r="H41" i="28"/>
  <c r="G41" i="28"/>
  <c r="W39" i="28"/>
  <c r="W38" i="28" s="1"/>
  <c r="J39" i="28"/>
  <c r="V38" i="28"/>
  <c r="U38" i="28"/>
  <c r="T38" i="28"/>
  <c r="S38" i="28"/>
  <c r="R38" i="28"/>
  <c r="Q38" i="28"/>
  <c r="P38" i="28"/>
  <c r="O38" i="28"/>
  <c r="N38" i="28"/>
  <c r="M38" i="28"/>
  <c r="L38" i="28"/>
  <c r="K38" i="28"/>
  <c r="I38" i="28"/>
  <c r="H38" i="28"/>
  <c r="G38" i="28"/>
  <c r="W35" i="28"/>
  <c r="J35" i="28"/>
  <c r="X35" i="28" s="1"/>
  <c r="W32" i="28"/>
  <c r="W31" i="28" s="1"/>
  <c r="J32" i="28"/>
  <c r="V31" i="28"/>
  <c r="U31" i="28"/>
  <c r="T31" i="28"/>
  <c r="S31" i="28"/>
  <c r="R31" i="28"/>
  <c r="Q31" i="28"/>
  <c r="P31" i="28"/>
  <c r="O9" i="28"/>
  <c r="N31" i="28"/>
  <c r="M31" i="28"/>
  <c r="L31" i="28"/>
  <c r="K31" i="28"/>
  <c r="I31" i="28"/>
  <c r="H31" i="28"/>
  <c r="G31" i="28"/>
  <c r="W28" i="28"/>
  <c r="W27" i="28" s="1"/>
  <c r="J28" i="28"/>
  <c r="V27" i="28"/>
  <c r="U27" i="28"/>
  <c r="T27" i="28"/>
  <c r="S27" i="28"/>
  <c r="R27" i="28"/>
  <c r="Q27" i="28"/>
  <c r="P27" i="28"/>
  <c r="O27" i="28"/>
  <c r="N27" i="28"/>
  <c r="M27" i="28"/>
  <c r="L27" i="28"/>
  <c r="K27" i="28"/>
  <c r="I27" i="28"/>
  <c r="G27" i="28"/>
  <c r="W25" i="28"/>
  <c r="W24" i="28" s="1"/>
  <c r="J25" i="28"/>
  <c r="V24" i="28"/>
  <c r="U24" i="28"/>
  <c r="T24" i="28"/>
  <c r="S24" i="28"/>
  <c r="R24" i="28"/>
  <c r="Q24" i="28"/>
  <c r="P24" i="28"/>
  <c r="O24" i="28"/>
  <c r="N24" i="28"/>
  <c r="M24" i="28"/>
  <c r="L24" i="28"/>
  <c r="K24" i="28"/>
  <c r="I24" i="28"/>
  <c r="H24" i="28"/>
  <c r="G24" i="28"/>
  <c r="W22" i="28"/>
  <c r="J22" i="28"/>
  <c r="X22" i="28" s="1"/>
  <c r="W19" i="28"/>
  <c r="W18" i="28" s="1"/>
  <c r="J19" i="28"/>
  <c r="X19" i="28" s="1"/>
  <c r="V18" i="28"/>
  <c r="U18" i="28"/>
  <c r="T18" i="28"/>
  <c r="S18" i="28"/>
  <c r="R18" i="28"/>
  <c r="Q18" i="28"/>
  <c r="P18" i="28"/>
  <c r="N18" i="28"/>
  <c r="M18" i="28"/>
  <c r="L18" i="28"/>
  <c r="K18" i="28"/>
  <c r="I18" i="28"/>
  <c r="H18" i="28"/>
  <c r="G18" i="28"/>
  <c r="W15" i="28"/>
  <c r="W14" i="28" s="1"/>
  <c r="J15" i="28"/>
  <c r="V14" i="28"/>
  <c r="U14" i="28"/>
  <c r="T14" i="28"/>
  <c r="S14" i="28"/>
  <c r="R14" i="28"/>
  <c r="Q14" i="28"/>
  <c r="P14" i="28"/>
  <c r="N14" i="28"/>
  <c r="M14" i="28"/>
  <c r="L14" i="28"/>
  <c r="K14" i="28"/>
  <c r="I14" i="28"/>
  <c r="H14" i="28"/>
  <c r="G14" i="28"/>
  <c r="W11" i="28"/>
  <c r="W10" i="28" s="1"/>
  <c r="J11" i="28"/>
  <c r="J10" i="28" s="1"/>
  <c r="V10" i="28"/>
  <c r="U10" i="28"/>
  <c r="T10" i="28"/>
  <c r="S10" i="28"/>
  <c r="R10" i="28"/>
  <c r="Q10" i="28"/>
  <c r="P10" i="28"/>
  <c r="N10" i="28"/>
  <c r="N9" i="28" s="1"/>
  <c r="M10" i="28"/>
  <c r="M9" i="28" s="1"/>
  <c r="L10" i="28"/>
  <c r="K10" i="28"/>
  <c r="I10" i="28"/>
  <c r="H10" i="28"/>
  <c r="H9" i="28" s="1"/>
  <c r="G10" i="28"/>
  <c r="G9" i="28" s="1"/>
  <c r="U9" i="28"/>
  <c r="P9" i="28" l="1"/>
  <c r="K37" i="28"/>
  <c r="S37" i="28"/>
  <c r="G8" i="28"/>
  <c r="J67" i="28"/>
  <c r="T37" i="28"/>
  <c r="T8" i="28" s="1"/>
  <c r="I9" i="28"/>
  <c r="X45" i="28"/>
  <c r="X44" i="28" s="1"/>
  <c r="X59" i="28"/>
  <c r="X58" i="28" s="1"/>
  <c r="K9" i="28"/>
  <c r="K8" i="28" s="1"/>
  <c r="X25" i="28"/>
  <c r="X24" i="28" s="1"/>
  <c r="X28" i="28"/>
  <c r="X27" i="28" s="1"/>
  <c r="X39" i="28"/>
  <c r="X38" i="28" s="1"/>
  <c r="J62" i="28"/>
  <c r="J70" i="28"/>
  <c r="X76" i="28"/>
  <c r="X75" i="28" s="1"/>
  <c r="J84" i="28"/>
  <c r="X86" i="28"/>
  <c r="X84" i="28" s="1"/>
  <c r="X32" i="28"/>
  <c r="X31" i="28" s="1"/>
  <c r="R9" i="28"/>
  <c r="M37" i="28"/>
  <c r="M8" i="28" s="1"/>
  <c r="L37" i="28"/>
  <c r="S9" i="28"/>
  <c r="X42" i="28"/>
  <c r="X41" i="28" s="1"/>
  <c r="X53" i="28"/>
  <c r="Q9" i="28"/>
  <c r="U37" i="28"/>
  <c r="U8" i="28" s="1"/>
  <c r="V9" i="28"/>
  <c r="L9" i="28"/>
  <c r="T9" i="28"/>
  <c r="J31" i="28"/>
  <c r="X51" i="28"/>
  <c r="X50" i="28" s="1"/>
  <c r="V37" i="28"/>
  <c r="R37" i="28"/>
  <c r="R8" i="28" s="1"/>
  <c r="P37" i="28"/>
  <c r="P8" i="28" s="1"/>
  <c r="H37" i="28"/>
  <c r="H8" i="28" s="1"/>
  <c r="N37" i="28"/>
  <c r="Q37" i="28"/>
  <c r="Q8" i="28" s="1"/>
  <c r="X74" i="28"/>
  <c r="X73" i="28" s="1"/>
  <c r="X15" i="28"/>
  <c r="X14" i="28" s="1"/>
  <c r="X11" i="28"/>
  <c r="X10" i="28" s="1"/>
  <c r="I37" i="28"/>
  <c r="X65" i="28"/>
  <c r="X62" i="28" s="1"/>
  <c r="O37" i="28"/>
  <c r="O8" i="28" s="1"/>
  <c r="N8" i="28"/>
  <c r="V8" i="28"/>
  <c r="W9" i="28"/>
  <c r="X18" i="28"/>
  <c r="X85" i="28"/>
  <c r="W47" i="28"/>
  <c r="W37" i="28" s="1"/>
  <c r="W58" i="28"/>
  <c r="W75" i="28"/>
  <c r="J18" i="28"/>
  <c r="J9" i="28" s="1"/>
  <c r="J24" i="28"/>
  <c r="J41" i="28"/>
  <c r="X79" i="28"/>
  <c r="X78" i="28" s="1"/>
  <c r="J14" i="28"/>
  <c r="J38" i="28"/>
  <c r="J27" i="28"/>
  <c r="J53" i="28"/>
  <c r="W85" i="27"/>
  <c r="J85" i="27"/>
  <c r="X85" i="27" s="1"/>
  <c r="W84" i="27"/>
  <c r="V84" i="27"/>
  <c r="U84" i="27"/>
  <c r="T84" i="27"/>
  <c r="S84" i="27"/>
  <c r="R84" i="27"/>
  <c r="Q84" i="27"/>
  <c r="P84" i="27"/>
  <c r="O84" i="27"/>
  <c r="N84" i="27"/>
  <c r="M84" i="27"/>
  <c r="L84" i="27"/>
  <c r="K84" i="27"/>
  <c r="J84" i="27"/>
  <c r="I84" i="27"/>
  <c r="H84" i="27"/>
  <c r="G84" i="27"/>
  <c r="W83" i="27"/>
  <c r="V83" i="27"/>
  <c r="V80" i="27" s="1"/>
  <c r="U83" i="27"/>
  <c r="T83" i="27"/>
  <c r="T80" i="27" s="1"/>
  <c r="S83" i="27"/>
  <c r="R83" i="27"/>
  <c r="Q83" i="27"/>
  <c r="Q80" i="27" s="1"/>
  <c r="P83" i="27"/>
  <c r="O83" i="27"/>
  <c r="N83" i="27"/>
  <c r="M83" i="27"/>
  <c r="L83" i="27"/>
  <c r="L80" i="27" s="1"/>
  <c r="K83" i="27"/>
  <c r="J83" i="27"/>
  <c r="I83" i="27"/>
  <c r="H83" i="27"/>
  <c r="G83" i="27"/>
  <c r="X81" i="27"/>
  <c r="X80" i="27" s="1"/>
  <c r="J81" i="27"/>
  <c r="W80" i="27"/>
  <c r="U80" i="27"/>
  <c r="S80" i="27"/>
  <c r="R80" i="27"/>
  <c r="P80" i="27"/>
  <c r="K80" i="27"/>
  <c r="I80" i="27"/>
  <c r="H80" i="27"/>
  <c r="W78" i="27"/>
  <c r="W77" i="27" s="1"/>
  <c r="J78" i="27"/>
  <c r="V77" i="27"/>
  <c r="U77" i="27"/>
  <c r="T77" i="27"/>
  <c r="S77" i="27"/>
  <c r="R77" i="27"/>
  <c r="Q77" i="27"/>
  <c r="P77" i="27"/>
  <c r="O77" i="27"/>
  <c r="N77" i="27"/>
  <c r="M77" i="27"/>
  <c r="L77" i="27"/>
  <c r="K77" i="27"/>
  <c r="J77" i="27"/>
  <c r="I77" i="27"/>
  <c r="H77" i="27"/>
  <c r="G77" i="27"/>
  <c r="W76" i="27"/>
  <c r="X76" i="27" s="1"/>
  <c r="X75" i="27" s="1"/>
  <c r="J76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I75" i="27"/>
  <c r="H75" i="27"/>
  <c r="G75" i="27"/>
  <c r="W74" i="27"/>
  <c r="J74" i="27"/>
  <c r="X74" i="27" s="1"/>
  <c r="X73" i="27" s="1"/>
  <c r="W73" i="27"/>
  <c r="V73" i="27"/>
  <c r="U73" i="27"/>
  <c r="T73" i="27"/>
  <c r="S73" i="27"/>
  <c r="R73" i="27"/>
  <c r="Q73" i="27"/>
  <c r="P73" i="27"/>
  <c r="O73" i="27"/>
  <c r="N73" i="27"/>
  <c r="M73" i="27"/>
  <c r="L73" i="27"/>
  <c r="K73" i="27"/>
  <c r="J73" i="27"/>
  <c r="I73" i="27"/>
  <c r="H73" i="27"/>
  <c r="G73" i="27"/>
  <c r="J71" i="27"/>
  <c r="X71" i="27" s="1"/>
  <c r="X70" i="27" s="1"/>
  <c r="W70" i="27"/>
  <c r="V70" i="27"/>
  <c r="U70" i="27"/>
  <c r="T70" i="27"/>
  <c r="S70" i="27"/>
  <c r="R70" i="27"/>
  <c r="Q70" i="27"/>
  <c r="P70" i="27"/>
  <c r="O70" i="27"/>
  <c r="N70" i="27"/>
  <c r="L70" i="27"/>
  <c r="K70" i="27"/>
  <c r="J70" i="27"/>
  <c r="I70" i="27"/>
  <c r="H70" i="27"/>
  <c r="G70" i="27"/>
  <c r="J68" i="27"/>
  <c r="X68" i="27" s="1"/>
  <c r="X67" i="27" s="1"/>
  <c r="I68" i="27"/>
  <c r="W67" i="27"/>
  <c r="V67" i="27"/>
  <c r="U67" i="27"/>
  <c r="T67" i="27"/>
  <c r="S67" i="27"/>
  <c r="R67" i="27"/>
  <c r="Q67" i="27"/>
  <c r="P67" i="27"/>
  <c r="O67" i="27"/>
  <c r="N67" i="27"/>
  <c r="L67" i="27"/>
  <c r="K67" i="27"/>
  <c r="I67" i="27"/>
  <c r="H67" i="27"/>
  <c r="G67" i="27"/>
  <c r="X65" i="27"/>
  <c r="J65" i="27"/>
  <c r="W63" i="27"/>
  <c r="W62" i="27" s="1"/>
  <c r="J63" i="27"/>
  <c r="V62" i="27"/>
  <c r="U62" i="27"/>
  <c r="T62" i="27"/>
  <c r="S62" i="27"/>
  <c r="R62" i="27"/>
  <c r="Q62" i="27"/>
  <c r="P62" i="27"/>
  <c r="O62" i="27"/>
  <c r="N62" i="27"/>
  <c r="M62" i="27"/>
  <c r="L62" i="27"/>
  <c r="K62" i="27"/>
  <c r="J62" i="27"/>
  <c r="I62" i="27"/>
  <c r="H62" i="27"/>
  <c r="G62" i="27"/>
  <c r="W59" i="27"/>
  <c r="X59" i="27" s="1"/>
  <c r="X58" i="27" s="1"/>
  <c r="J59" i="27"/>
  <c r="V58" i="27"/>
  <c r="U58" i="27"/>
  <c r="T58" i="27"/>
  <c r="S58" i="27"/>
  <c r="R58" i="27"/>
  <c r="Q58" i="27"/>
  <c r="P58" i="27"/>
  <c r="N58" i="27"/>
  <c r="M58" i="27"/>
  <c r="L58" i="27"/>
  <c r="K58" i="27"/>
  <c r="J58" i="27"/>
  <c r="I58" i="27"/>
  <c r="H58" i="27"/>
  <c r="G58" i="27"/>
  <c r="X56" i="27"/>
  <c r="J56" i="27"/>
  <c r="W54" i="27"/>
  <c r="W53" i="27" s="1"/>
  <c r="J54" i="27"/>
  <c r="X54" i="27" s="1"/>
  <c r="X53" i="27" s="1"/>
  <c r="V53" i="27"/>
  <c r="U53" i="27"/>
  <c r="T53" i="27"/>
  <c r="S53" i="27"/>
  <c r="R53" i="27"/>
  <c r="Q53" i="27"/>
  <c r="P53" i="27"/>
  <c r="P37" i="27" s="1"/>
  <c r="O53" i="27"/>
  <c r="N53" i="27"/>
  <c r="M53" i="27"/>
  <c r="L53" i="27"/>
  <c r="K53" i="27"/>
  <c r="I53" i="27"/>
  <c r="H53" i="27"/>
  <c r="H37" i="27" s="1"/>
  <c r="G53" i="27"/>
  <c r="W51" i="27"/>
  <c r="W50" i="27" s="1"/>
  <c r="J51" i="27"/>
  <c r="V50" i="27"/>
  <c r="U50" i="27"/>
  <c r="T50" i="27"/>
  <c r="S50" i="27"/>
  <c r="R50" i="27"/>
  <c r="Q50" i="27"/>
  <c r="P50" i="27"/>
  <c r="O50" i="27"/>
  <c r="N50" i="27"/>
  <c r="M50" i="27"/>
  <c r="L50" i="27"/>
  <c r="K50" i="27"/>
  <c r="J50" i="27"/>
  <c r="I50" i="27"/>
  <c r="H50" i="27"/>
  <c r="G50" i="27"/>
  <c r="W48" i="27"/>
  <c r="X48" i="27" s="1"/>
  <c r="X47" i="27" s="1"/>
  <c r="J48" i="27"/>
  <c r="V47" i="27"/>
  <c r="U47" i="27"/>
  <c r="T47" i="27"/>
  <c r="S47" i="27"/>
  <c r="R47" i="27"/>
  <c r="Q47" i="27"/>
  <c r="P47" i="27"/>
  <c r="O47" i="27"/>
  <c r="N47" i="27"/>
  <c r="M47" i="27"/>
  <c r="L47" i="27"/>
  <c r="K47" i="27"/>
  <c r="J47" i="27"/>
  <c r="I47" i="27"/>
  <c r="H47" i="27"/>
  <c r="G47" i="27"/>
  <c r="W45" i="27"/>
  <c r="J45" i="27"/>
  <c r="X45" i="27" s="1"/>
  <c r="X44" i="27" s="1"/>
  <c r="W44" i="27"/>
  <c r="V44" i="27"/>
  <c r="U44" i="27"/>
  <c r="T44" i="27"/>
  <c r="S44" i="27"/>
  <c r="R44" i="27"/>
  <c r="Q44" i="27"/>
  <c r="P44" i="27"/>
  <c r="O44" i="27"/>
  <c r="N44" i="27"/>
  <c r="M44" i="27"/>
  <c r="L44" i="27"/>
  <c r="K44" i="27"/>
  <c r="J44" i="27"/>
  <c r="I44" i="27"/>
  <c r="H44" i="27"/>
  <c r="G44" i="27"/>
  <c r="W42" i="27"/>
  <c r="W41" i="27" s="1"/>
  <c r="J42" i="27"/>
  <c r="X42" i="27" s="1"/>
  <c r="X41" i="27" s="1"/>
  <c r="V41" i="27"/>
  <c r="U41" i="27"/>
  <c r="U37" i="27" s="1"/>
  <c r="T41" i="27"/>
  <c r="T37" i="27" s="1"/>
  <c r="S41" i="27"/>
  <c r="R41" i="27"/>
  <c r="Q41" i="27"/>
  <c r="P41" i="27"/>
  <c r="O41" i="27"/>
  <c r="N41" i="27"/>
  <c r="M41" i="27"/>
  <c r="M37" i="27" s="1"/>
  <c r="L41" i="27"/>
  <c r="L37" i="27" s="1"/>
  <c r="K41" i="27"/>
  <c r="I41" i="27"/>
  <c r="H41" i="27"/>
  <c r="G41" i="27"/>
  <c r="W39" i="27"/>
  <c r="W38" i="27" s="1"/>
  <c r="J39" i="27"/>
  <c r="J38" i="27" s="1"/>
  <c r="V38" i="27"/>
  <c r="V37" i="27" s="1"/>
  <c r="U38" i="27"/>
  <c r="T38" i="27"/>
  <c r="S38" i="27"/>
  <c r="R38" i="27"/>
  <c r="R37" i="27" s="1"/>
  <c r="Q38" i="27"/>
  <c r="Q37" i="27" s="1"/>
  <c r="P38" i="27"/>
  <c r="O38" i="27"/>
  <c r="O37" i="27" s="1"/>
  <c r="N38" i="27"/>
  <c r="N37" i="27" s="1"/>
  <c r="M38" i="27"/>
  <c r="L38" i="27"/>
  <c r="K38" i="27"/>
  <c r="I38" i="27"/>
  <c r="I37" i="27" s="1"/>
  <c r="H38" i="27"/>
  <c r="G38" i="27"/>
  <c r="G37" i="27" s="1"/>
  <c r="S37" i="27"/>
  <c r="K37" i="27"/>
  <c r="W35" i="27"/>
  <c r="J35" i="27"/>
  <c r="X35" i="27" s="1"/>
  <c r="X32" i="27"/>
  <c r="X31" i="27" s="1"/>
  <c r="W32" i="27"/>
  <c r="J32" i="27"/>
  <c r="J31" i="27" s="1"/>
  <c r="W31" i="27"/>
  <c r="V31" i="27"/>
  <c r="U31" i="27"/>
  <c r="T31" i="27"/>
  <c r="S31" i="27"/>
  <c r="R31" i="27"/>
  <c r="Q31" i="27"/>
  <c r="P31" i="27"/>
  <c r="O31" i="27"/>
  <c r="N31" i="27"/>
  <c r="M31" i="27"/>
  <c r="L31" i="27"/>
  <c r="K31" i="27"/>
  <c r="I31" i="27"/>
  <c r="H31" i="27"/>
  <c r="G31" i="27"/>
  <c r="W28" i="27"/>
  <c r="W27" i="27" s="1"/>
  <c r="J28" i="27"/>
  <c r="X28" i="27" s="1"/>
  <c r="X27" i="27" s="1"/>
  <c r="V27" i="27"/>
  <c r="U27" i="27"/>
  <c r="T27" i="27"/>
  <c r="S27" i="27"/>
  <c r="R27" i="27"/>
  <c r="Q27" i="27"/>
  <c r="P27" i="27"/>
  <c r="O27" i="27"/>
  <c r="N27" i="27"/>
  <c r="M27" i="27"/>
  <c r="L27" i="27"/>
  <c r="K27" i="27"/>
  <c r="I27" i="27"/>
  <c r="G27" i="27"/>
  <c r="W25" i="27"/>
  <c r="W24" i="27" s="1"/>
  <c r="J25" i="27"/>
  <c r="X25" i="27" s="1"/>
  <c r="X24" i="27" s="1"/>
  <c r="V24" i="27"/>
  <c r="U24" i="27"/>
  <c r="T24" i="27"/>
  <c r="S24" i="27"/>
  <c r="R24" i="27"/>
  <c r="Q24" i="27"/>
  <c r="P24" i="27"/>
  <c r="O24" i="27"/>
  <c r="N24" i="27"/>
  <c r="M24" i="27"/>
  <c r="L24" i="27"/>
  <c r="K24" i="27"/>
  <c r="I24" i="27"/>
  <c r="H24" i="27"/>
  <c r="G24" i="27"/>
  <c r="W22" i="27"/>
  <c r="J22" i="27"/>
  <c r="X22" i="27" s="1"/>
  <c r="W19" i="27"/>
  <c r="W18" i="27" s="1"/>
  <c r="J19" i="27"/>
  <c r="X19" i="27" s="1"/>
  <c r="X18" i="27" s="1"/>
  <c r="V18" i="27"/>
  <c r="U18" i="27"/>
  <c r="T18" i="27"/>
  <c r="S18" i="27"/>
  <c r="R18" i="27"/>
  <c r="Q18" i="27"/>
  <c r="P18" i="27"/>
  <c r="O18" i="27"/>
  <c r="N18" i="27"/>
  <c r="M18" i="27"/>
  <c r="L18" i="27"/>
  <c r="K18" i="27"/>
  <c r="I18" i="27"/>
  <c r="H18" i="27"/>
  <c r="G18" i="27"/>
  <c r="W15" i="27"/>
  <c r="W14" i="27" s="1"/>
  <c r="J15" i="27"/>
  <c r="X15" i="27" s="1"/>
  <c r="X14" i="27" s="1"/>
  <c r="V14" i="27"/>
  <c r="U14" i="27"/>
  <c r="T14" i="27"/>
  <c r="S14" i="27"/>
  <c r="R14" i="27"/>
  <c r="Q14" i="27"/>
  <c r="Q9" i="27" s="1"/>
  <c r="Q8" i="27" s="1"/>
  <c r="P14" i="27"/>
  <c r="O14" i="27"/>
  <c r="N14" i="27"/>
  <c r="M14" i="27"/>
  <c r="L14" i="27"/>
  <c r="K14" i="27"/>
  <c r="I14" i="27"/>
  <c r="I9" i="27" s="1"/>
  <c r="I8" i="27" s="1"/>
  <c r="H14" i="27"/>
  <c r="G14" i="27"/>
  <c r="X11" i="27"/>
  <c r="X10" i="27" s="1"/>
  <c r="X9" i="27" s="1"/>
  <c r="W11" i="27"/>
  <c r="J11" i="27"/>
  <c r="W10" i="27"/>
  <c r="V10" i="27"/>
  <c r="V9" i="27" s="1"/>
  <c r="U10" i="27"/>
  <c r="T10" i="27"/>
  <c r="T9" i="27" s="1"/>
  <c r="T8" i="27" s="1"/>
  <c r="S10" i="27"/>
  <c r="S9" i="27" s="1"/>
  <c r="S8" i="27" s="1"/>
  <c r="R10" i="27"/>
  <c r="R9" i="27" s="1"/>
  <c r="R8" i="27" s="1"/>
  <c r="Q10" i="27"/>
  <c r="P10" i="27"/>
  <c r="O10" i="27"/>
  <c r="O9" i="27" s="1"/>
  <c r="N10" i="27"/>
  <c r="N9" i="27" s="1"/>
  <c r="M10" i="27"/>
  <c r="L10" i="27"/>
  <c r="L9" i="27" s="1"/>
  <c r="L8" i="27" s="1"/>
  <c r="K10" i="27"/>
  <c r="K9" i="27" s="1"/>
  <c r="K8" i="27" s="1"/>
  <c r="J10" i="27"/>
  <c r="I10" i="27"/>
  <c r="H10" i="27"/>
  <c r="G10" i="27"/>
  <c r="G9" i="27" s="1"/>
  <c r="G8" i="27" s="1"/>
  <c r="U9" i="27"/>
  <c r="P9" i="27"/>
  <c r="P8" i="27" s="1"/>
  <c r="M9" i="27"/>
  <c r="H9" i="27"/>
  <c r="H8" i="27" s="1"/>
  <c r="S8" i="28" l="1"/>
  <c r="L8" i="28"/>
  <c r="X9" i="28"/>
  <c r="I8" i="28"/>
  <c r="J37" i="28"/>
  <c r="X37" i="28"/>
  <c r="J8" i="28"/>
  <c r="W8" i="28"/>
  <c r="X84" i="27"/>
  <c r="X83" i="27"/>
  <c r="U8" i="27"/>
  <c r="N8" i="27"/>
  <c r="V8" i="27"/>
  <c r="O8" i="27"/>
  <c r="W9" i="27"/>
  <c r="M8" i="27"/>
  <c r="J9" i="27"/>
  <c r="W47" i="27"/>
  <c r="W37" i="27" s="1"/>
  <c r="W58" i="27"/>
  <c r="W75" i="27"/>
  <c r="J18" i="27"/>
  <c r="J24" i="27"/>
  <c r="J41" i="27"/>
  <c r="J37" i="27" s="1"/>
  <c r="X51" i="27"/>
  <c r="X50" i="27" s="1"/>
  <c r="X63" i="27"/>
  <c r="X62" i="27" s="1"/>
  <c r="X78" i="27"/>
  <c r="X77" i="27" s="1"/>
  <c r="J14" i="27"/>
  <c r="J27" i="27"/>
  <c r="X39" i="27"/>
  <c r="X38" i="27" s="1"/>
  <c r="J53" i="27"/>
  <c r="J67" i="27"/>
  <c r="X80" i="26"/>
  <c r="W80" i="26"/>
  <c r="X81" i="26"/>
  <c r="J81" i="26"/>
  <c r="H80" i="26"/>
  <c r="I80" i="26"/>
  <c r="K80" i="26"/>
  <c r="L80" i="26"/>
  <c r="P80" i="26"/>
  <c r="Q80" i="26"/>
  <c r="R80" i="26"/>
  <c r="S80" i="26"/>
  <c r="T80" i="26"/>
  <c r="U80" i="26"/>
  <c r="V80" i="26"/>
  <c r="X8" i="28" l="1"/>
  <c r="J8" i="27"/>
  <c r="X37" i="27"/>
  <c r="X8" i="27" s="1"/>
  <c r="W8" i="27"/>
  <c r="O27" i="26"/>
  <c r="W85" i="26"/>
  <c r="W83" i="26" s="1"/>
  <c r="J85" i="26"/>
  <c r="W84" i="26"/>
  <c r="V84" i="26"/>
  <c r="U84" i="26"/>
  <c r="T84" i="26"/>
  <c r="S84" i="26"/>
  <c r="R84" i="26"/>
  <c r="Q84" i="26"/>
  <c r="P84" i="26"/>
  <c r="O84" i="26"/>
  <c r="N84" i="26"/>
  <c r="M84" i="26"/>
  <c r="L84" i="26"/>
  <c r="K84" i="26"/>
  <c r="J84" i="26"/>
  <c r="I84" i="26"/>
  <c r="H84" i="26"/>
  <c r="G84" i="26"/>
  <c r="V83" i="26"/>
  <c r="U83" i="26"/>
  <c r="T83" i="26"/>
  <c r="S83" i="26"/>
  <c r="R83" i="26"/>
  <c r="Q83" i="26"/>
  <c r="P83" i="26"/>
  <c r="O83" i="26"/>
  <c r="N83" i="26"/>
  <c r="M83" i="26"/>
  <c r="L83" i="26"/>
  <c r="K83" i="26"/>
  <c r="J83" i="26"/>
  <c r="I83" i="26"/>
  <c r="H83" i="26"/>
  <c r="G83" i="26"/>
  <c r="W78" i="26"/>
  <c r="J78" i="26"/>
  <c r="J77" i="26" s="1"/>
  <c r="W77" i="26"/>
  <c r="V77" i="26"/>
  <c r="U77" i="26"/>
  <c r="T77" i="26"/>
  <c r="S77" i="26"/>
  <c r="R77" i="26"/>
  <c r="Q77" i="26"/>
  <c r="P77" i="26"/>
  <c r="O77" i="26"/>
  <c r="N77" i="26"/>
  <c r="M77" i="26"/>
  <c r="L77" i="26"/>
  <c r="K77" i="26"/>
  <c r="I77" i="26"/>
  <c r="H77" i="26"/>
  <c r="G77" i="26"/>
  <c r="W76" i="26"/>
  <c r="W75" i="26" s="1"/>
  <c r="J76" i="26"/>
  <c r="J75" i="26" s="1"/>
  <c r="V75" i="26"/>
  <c r="U75" i="26"/>
  <c r="T75" i="26"/>
  <c r="S75" i="26"/>
  <c r="R75" i="26"/>
  <c r="Q75" i="26"/>
  <c r="P75" i="26"/>
  <c r="O75" i="26"/>
  <c r="N75" i="26"/>
  <c r="M75" i="26"/>
  <c r="L75" i="26"/>
  <c r="K75" i="26"/>
  <c r="I75" i="26"/>
  <c r="H75" i="26"/>
  <c r="G75" i="26"/>
  <c r="W74" i="26"/>
  <c r="W73" i="26" s="1"/>
  <c r="J74" i="26"/>
  <c r="V73" i="26"/>
  <c r="U73" i="26"/>
  <c r="T73" i="26"/>
  <c r="S73" i="26"/>
  <c r="R73" i="26"/>
  <c r="Q73" i="26"/>
  <c r="P73" i="26"/>
  <c r="O73" i="26"/>
  <c r="N73" i="26"/>
  <c r="M73" i="26"/>
  <c r="L73" i="26"/>
  <c r="K73" i="26"/>
  <c r="I73" i="26"/>
  <c r="H73" i="26"/>
  <c r="G73" i="26"/>
  <c r="J71" i="26"/>
  <c r="X71" i="26" s="1"/>
  <c r="X70" i="26" s="1"/>
  <c r="W70" i="26"/>
  <c r="V70" i="26"/>
  <c r="U70" i="26"/>
  <c r="T70" i="26"/>
  <c r="S70" i="26"/>
  <c r="R70" i="26"/>
  <c r="Q70" i="26"/>
  <c r="P70" i="26"/>
  <c r="O70" i="26"/>
  <c r="N70" i="26"/>
  <c r="L70" i="26"/>
  <c r="K70" i="26"/>
  <c r="I70" i="26"/>
  <c r="H70" i="26"/>
  <c r="G70" i="26"/>
  <c r="I68" i="26"/>
  <c r="J68" i="26" s="1"/>
  <c r="W67" i="26"/>
  <c r="V67" i="26"/>
  <c r="U67" i="26"/>
  <c r="T67" i="26"/>
  <c r="S67" i="26"/>
  <c r="R67" i="26"/>
  <c r="Q67" i="26"/>
  <c r="P67" i="26"/>
  <c r="O67" i="26"/>
  <c r="N67" i="26"/>
  <c r="L67" i="26"/>
  <c r="K67" i="26"/>
  <c r="H67" i="26"/>
  <c r="G67" i="26"/>
  <c r="J65" i="26"/>
  <c r="X65" i="26" s="1"/>
  <c r="W63" i="26"/>
  <c r="W62" i="26" s="1"/>
  <c r="J63" i="26"/>
  <c r="V62" i="26"/>
  <c r="U62" i="26"/>
  <c r="T62" i="26"/>
  <c r="S62" i="26"/>
  <c r="R62" i="26"/>
  <c r="Q62" i="26"/>
  <c r="P62" i="26"/>
  <c r="O62" i="26"/>
  <c r="N62" i="26"/>
  <c r="M62" i="26"/>
  <c r="L62" i="26"/>
  <c r="K62" i="26"/>
  <c r="I62" i="26"/>
  <c r="H62" i="26"/>
  <c r="G62" i="26"/>
  <c r="W59" i="26"/>
  <c r="W58" i="26" s="1"/>
  <c r="J59" i="26"/>
  <c r="J58" i="26" s="1"/>
  <c r="V58" i="26"/>
  <c r="U58" i="26"/>
  <c r="T58" i="26"/>
  <c r="S58" i="26"/>
  <c r="R58" i="26"/>
  <c r="Q58" i="26"/>
  <c r="P58" i="26"/>
  <c r="N58" i="26"/>
  <c r="M58" i="26"/>
  <c r="L58" i="26"/>
  <c r="K58" i="26"/>
  <c r="I58" i="26"/>
  <c r="H58" i="26"/>
  <c r="G58" i="26"/>
  <c r="J56" i="26"/>
  <c r="X56" i="26" s="1"/>
  <c r="W54" i="26"/>
  <c r="W53" i="26" s="1"/>
  <c r="J54" i="26"/>
  <c r="V53" i="26"/>
  <c r="U53" i="26"/>
  <c r="T53" i="26"/>
  <c r="S53" i="26"/>
  <c r="R53" i="26"/>
  <c r="Q53" i="26"/>
  <c r="P53" i="26"/>
  <c r="O53" i="26"/>
  <c r="N53" i="26"/>
  <c r="M53" i="26"/>
  <c r="L53" i="26"/>
  <c r="K53" i="26"/>
  <c r="I53" i="26"/>
  <c r="H53" i="26"/>
  <c r="G53" i="26"/>
  <c r="W51" i="26"/>
  <c r="J51" i="26"/>
  <c r="V50" i="26"/>
  <c r="U50" i="26"/>
  <c r="T50" i="26"/>
  <c r="S50" i="26"/>
  <c r="R50" i="26"/>
  <c r="Q50" i="26"/>
  <c r="P50" i="26"/>
  <c r="O50" i="26"/>
  <c r="N50" i="26"/>
  <c r="M50" i="26"/>
  <c r="L50" i="26"/>
  <c r="K50" i="26"/>
  <c r="J50" i="26"/>
  <c r="I50" i="26"/>
  <c r="H50" i="26"/>
  <c r="G50" i="26"/>
  <c r="W48" i="26"/>
  <c r="W47" i="26" s="1"/>
  <c r="J48" i="26"/>
  <c r="J47" i="26" s="1"/>
  <c r="V47" i="26"/>
  <c r="U47" i="26"/>
  <c r="T47" i="26"/>
  <c r="S47" i="26"/>
  <c r="R47" i="26"/>
  <c r="Q47" i="26"/>
  <c r="P47" i="26"/>
  <c r="O47" i="26"/>
  <c r="N47" i="26"/>
  <c r="M47" i="26"/>
  <c r="L47" i="26"/>
  <c r="K47" i="26"/>
  <c r="I47" i="26"/>
  <c r="H47" i="26"/>
  <c r="G47" i="26"/>
  <c r="W45" i="26"/>
  <c r="W44" i="26" s="1"/>
  <c r="J45" i="26"/>
  <c r="V44" i="26"/>
  <c r="U44" i="26"/>
  <c r="T44" i="26"/>
  <c r="S44" i="26"/>
  <c r="R44" i="26"/>
  <c r="Q44" i="26"/>
  <c r="P44" i="26"/>
  <c r="O44" i="26"/>
  <c r="N44" i="26"/>
  <c r="M44" i="26"/>
  <c r="L44" i="26"/>
  <c r="K44" i="26"/>
  <c r="I44" i="26"/>
  <c r="H44" i="26"/>
  <c r="G44" i="26"/>
  <c r="W42" i="26"/>
  <c r="W41" i="26" s="1"/>
  <c r="J42" i="26"/>
  <c r="X42" i="26" s="1"/>
  <c r="X41" i="26" s="1"/>
  <c r="V41" i="26"/>
  <c r="U41" i="26"/>
  <c r="T41" i="26"/>
  <c r="S41" i="26"/>
  <c r="R41" i="26"/>
  <c r="Q41" i="26"/>
  <c r="P41" i="26"/>
  <c r="O41" i="26"/>
  <c r="N41" i="26"/>
  <c r="M41" i="26"/>
  <c r="L41" i="26"/>
  <c r="K41" i="26"/>
  <c r="I41" i="26"/>
  <c r="H41" i="26"/>
  <c r="G41" i="26"/>
  <c r="W39" i="26"/>
  <c r="W38" i="26" s="1"/>
  <c r="J39" i="26"/>
  <c r="V38" i="26"/>
  <c r="U38" i="26"/>
  <c r="T38" i="26"/>
  <c r="S38" i="26"/>
  <c r="R38" i="26"/>
  <c r="Q38" i="26"/>
  <c r="P38" i="26"/>
  <c r="O38" i="26"/>
  <c r="N38" i="26"/>
  <c r="M38" i="26"/>
  <c r="L38" i="26"/>
  <c r="K38" i="26"/>
  <c r="I38" i="26"/>
  <c r="H38" i="26"/>
  <c r="G38" i="26"/>
  <c r="W35" i="26"/>
  <c r="W31" i="26" s="1"/>
  <c r="J35" i="26"/>
  <c r="W32" i="26"/>
  <c r="J32" i="26"/>
  <c r="V31" i="26"/>
  <c r="U31" i="26"/>
  <c r="T31" i="26"/>
  <c r="S31" i="26"/>
  <c r="R31" i="26"/>
  <c r="Q31" i="26"/>
  <c r="P31" i="26"/>
  <c r="O31" i="26"/>
  <c r="N31" i="26"/>
  <c r="M31" i="26"/>
  <c r="L31" i="26"/>
  <c r="K31" i="26"/>
  <c r="I31" i="26"/>
  <c r="H31" i="26"/>
  <c r="G31" i="26"/>
  <c r="W28" i="26"/>
  <c r="W27" i="26" s="1"/>
  <c r="J28" i="26"/>
  <c r="V27" i="26"/>
  <c r="U27" i="26"/>
  <c r="T27" i="26"/>
  <c r="S27" i="26"/>
  <c r="R27" i="26"/>
  <c r="Q27" i="26"/>
  <c r="P27" i="26"/>
  <c r="N27" i="26"/>
  <c r="M27" i="26"/>
  <c r="L27" i="26"/>
  <c r="K27" i="26"/>
  <c r="I27" i="26"/>
  <c r="G27" i="26"/>
  <c r="W25" i="26"/>
  <c r="W24" i="26" s="1"/>
  <c r="J25" i="26"/>
  <c r="X25" i="26" s="1"/>
  <c r="X24" i="26" s="1"/>
  <c r="V24" i="26"/>
  <c r="U24" i="26"/>
  <c r="T24" i="26"/>
  <c r="S24" i="26"/>
  <c r="R24" i="26"/>
  <c r="Q24" i="26"/>
  <c r="P24" i="26"/>
  <c r="O24" i="26"/>
  <c r="N24" i="26"/>
  <c r="M24" i="26"/>
  <c r="L24" i="26"/>
  <c r="K24" i="26"/>
  <c r="I24" i="26"/>
  <c r="H24" i="26"/>
  <c r="G24" i="26"/>
  <c r="W22" i="26"/>
  <c r="J22" i="26"/>
  <c r="W19" i="26"/>
  <c r="J19" i="26"/>
  <c r="V18" i="26"/>
  <c r="U18" i="26"/>
  <c r="T18" i="26"/>
  <c r="S18" i="26"/>
  <c r="R18" i="26"/>
  <c r="Q18" i="26"/>
  <c r="P18" i="26"/>
  <c r="O18" i="26"/>
  <c r="N18" i="26"/>
  <c r="M18" i="26"/>
  <c r="L18" i="26"/>
  <c r="K18" i="26"/>
  <c r="I18" i="26"/>
  <c r="H18" i="26"/>
  <c r="G18" i="26"/>
  <c r="W15" i="26"/>
  <c r="W14" i="26" s="1"/>
  <c r="J15" i="26"/>
  <c r="V14" i="26"/>
  <c r="U14" i="26"/>
  <c r="T14" i="26"/>
  <c r="S14" i="26"/>
  <c r="R14" i="26"/>
  <c r="Q14" i="26"/>
  <c r="Q9" i="26" s="1"/>
  <c r="P14" i="26"/>
  <c r="O14" i="26"/>
  <c r="N14" i="26"/>
  <c r="M14" i="26"/>
  <c r="L14" i="26"/>
  <c r="K14" i="26"/>
  <c r="I14" i="26"/>
  <c r="H14" i="26"/>
  <c r="G14" i="26"/>
  <c r="W11" i="26"/>
  <c r="W10" i="26" s="1"/>
  <c r="J11" i="26"/>
  <c r="X11" i="26" s="1"/>
  <c r="X10" i="26" s="1"/>
  <c r="V10" i="26"/>
  <c r="U10" i="26"/>
  <c r="T10" i="26"/>
  <c r="S10" i="26"/>
  <c r="R10" i="26"/>
  <c r="Q10" i="26"/>
  <c r="P10" i="26"/>
  <c r="O10" i="26"/>
  <c r="N10" i="26"/>
  <c r="M10" i="26"/>
  <c r="L10" i="26"/>
  <c r="K10" i="26"/>
  <c r="I10" i="26"/>
  <c r="H10" i="26"/>
  <c r="G10" i="26"/>
  <c r="J31" i="26" l="1"/>
  <c r="X78" i="26"/>
  <c r="X77" i="26" s="1"/>
  <c r="X39" i="26"/>
  <c r="X38" i="26" s="1"/>
  <c r="H9" i="26"/>
  <c r="K9" i="26"/>
  <c r="S9" i="26"/>
  <c r="X51" i="26"/>
  <c r="X50" i="26" s="1"/>
  <c r="J53" i="26"/>
  <c r="P9" i="26"/>
  <c r="X19" i="26"/>
  <c r="X85" i="26"/>
  <c r="X83" i="26" s="1"/>
  <c r="J10" i="26"/>
  <c r="X45" i="26"/>
  <c r="X44" i="26" s="1"/>
  <c r="X74" i="26"/>
  <c r="X73" i="26" s="1"/>
  <c r="X28" i="26"/>
  <c r="X27" i="26" s="1"/>
  <c r="L37" i="26"/>
  <c r="K37" i="26"/>
  <c r="T37" i="26"/>
  <c r="J62" i="26"/>
  <c r="S37" i="26"/>
  <c r="W18" i="26"/>
  <c r="W9" i="26" s="1"/>
  <c r="O37" i="26"/>
  <c r="W50" i="26"/>
  <c r="W37" i="26" s="1"/>
  <c r="L9" i="26"/>
  <c r="T9" i="26"/>
  <c r="I9" i="26"/>
  <c r="R9" i="26"/>
  <c r="X22" i="26"/>
  <c r="G37" i="26"/>
  <c r="N37" i="26"/>
  <c r="V37" i="26"/>
  <c r="X63" i="26"/>
  <c r="X62" i="26" s="1"/>
  <c r="N9" i="26"/>
  <c r="G9" i="26"/>
  <c r="M9" i="26"/>
  <c r="U9" i="26"/>
  <c r="X32" i="26"/>
  <c r="J41" i="26"/>
  <c r="V9" i="26"/>
  <c r="X15" i="26"/>
  <c r="X14" i="26" s="1"/>
  <c r="J24" i="26"/>
  <c r="X35" i="26"/>
  <c r="J70" i="26"/>
  <c r="M37" i="26"/>
  <c r="M8" i="26" s="1"/>
  <c r="U37" i="26"/>
  <c r="R37" i="26"/>
  <c r="P37" i="26"/>
  <c r="P8" i="26" s="1"/>
  <c r="Q37" i="26"/>
  <c r="Q8" i="26" s="1"/>
  <c r="H37" i="26"/>
  <c r="H8" i="26" s="1"/>
  <c r="O9" i="26"/>
  <c r="X68" i="26"/>
  <c r="X67" i="26" s="1"/>
  <c r="J67" i="26"/>
  <c r="J38" i="26"/>
  <c r="X59" i="26"/>
  <c r="X58" i="26" s="1"/>
  <c r="X76" i="26"/>
  <c r="X75" i="26" s="1"/>
  <c r="J27" i="26"/>
  <c r="J18" i="26"/>
  <c r="J44" i="26"/>
  <c r="X54" i="26"/>
  <c r="X53" i="26" s="1"/>
  <c r="I67" i="26"/>
  <c r="I37" i="26" s="1"/>
  <c r="J73" i="26"/>
  <c r="J14" i="26"/>
  <c r="X48" i="26"/>
  <c r="X47" i="26" s="1"/>
  <c r="O77" i="25"/>
  <c r="W82" i="25"/>
  <c r="W80" i="25" s="1"/>
  <c r="J82" i="25"/>
  <c r="X82" i="25" s="1"/>
  <c r="W81" i="25"/>
  <c r="V81" i="25"/>
  <c r="U81" i="25"/>
  <c r="T81" i="25"/>
  <c r="S81" i="25"/>
  <c r="R81" i="25"/>
  <c r="Q81" i="25"/>
  <c r="P81" i="25"/>
  <c r="O81" i="25"/>
  <c r="N81" i="25"/>
  <c r="M81" i="25"/>
  <c r="L81" i="25"/>
  <c r="K81" i="25"/>
  <c r="J81" i="25"/>
  <c r="I81" i="25"/>
  <c r="H81" i="25"/>
  <c r="G81" i="25"/>
  <c r="V80" i="25"/>
  <c r="U80" i="25"/>
  <c r="T80" i="25"/>
  <c r="S80" i="25"/>
  <c r="R80" i="25"/>
  <c r="Q80" i="25"/>
  <c r="P80" i="25"/>
  <c r="O80" i="25"/>
  <c r="N80" i="25"/>
  <c r="M80" i="25"/>
  <c r="L80" i="25"/>
  <c r="K80" i="25"/>
  <c r="J80" i="25"/>
  <c r="I80" i="25"/>
  <c r="H80" i="25"/>
  <c r="G80" i="25"/>
  <c r="W78" i="25"/>
  <c r="W77" i="25" s="1"/>
  <c r="J78" i="25"/>
  <c r="J77" i="25" s="1"/>
  <c r="V77" i="25"/>
  <c r="U77" i="25"/>
  <c r="T77" i="25"/>
  <c r="S77" i="25"/>
  <c r="R77" i="25"/>
  <c r="Q77" i="25"/>
  <c r="P77" i="25"/>
  <c r="N77" i="25"/>
  <c r="M77" i="25"/>
  <c r="L77" i="25"/>
  <c r="K77" i="25"/>
  <c r="I77" i="25"/>
  <c r="H77" i="25"/>
  <c r="G77" i="25"/>
  <c r="W76" i="25"/>
  <c r="W75" i="25" s="1"/>
  <c r="J76" i="25"/>
  <c r="V75" i="25"/>
  <c r="U75" i="25"/>
  <c r="T75" i="25"/>
  <c r="S75" i="25"/>
  <c r="R75" i="25"/>
  <c r="Q75" i="25"/>
  <c r="P75" i="25"/>
  <c r="O75" i="25"/>
  <c r="N75" i="25"/>
  <c r="M75" i="25"/>
  <c r="L75" i="25"/>
  <c r="K75" i="25"/>
  <c r="J75" i="25"/>
  <c r="I75" i="25"/>
  <c r="H75" i="25"/>
  <c r="G75" i="25"/>
  <c r="W74" i="25"/>
  <c r="J74" i="25"/>
  <c r="X74" i="25" s="1"/>
  <c r="X73" i="25" s="1"/>
  <c r="W73" i="25"/>
  <c r="V73" i="25"/>
  <c r="U73" i="25"/>
  <c r="T73" i="25"/>
  <c r="S73" i="25"/>
  <c r="R73" i="25"/>
  <c r="Q73" i="25"/>
  <c r="P73" i="25"/>
  <c r="O73" i="25"/>
  <c r="N73" i="25"/>
  <c r="M73" i="25"/>
  <c r="L73" i="25"/>
  <c r="K73" i="25"/>
  <c r="I73" i="25"/>
  <c r="H73" i="25"/>
  <c r="G73" i="25"/>
  <c r="J71" i="25"/>
  <c r="X71" i="25" s="1"/>
  <c r="X70" i="25" s="1"/>
  <c r="W70" i="25"/>
  <c r="V70" i="25"/>
  <c r="U70" i="25"/>
  <c r="T70" i="25"/>
  <c r="S70" i="25"/>
  <c r="R70" i="25"/>
  <c r="Q70" i="25"/>
  <c r="P70" i="25"/>
  <c r="O70" i="25"/>
  <c r="N70" i="25"/>
  <c r="L70" i="25"/>
  <c r="K70" i="25"/>
  <c r="J70" i="25"/>
  <c r="I70" i="25"/>
  <c r="H70" i="25"/>
  <c r="G70" i="25"/>
  <c r="I68" i="25"/>
  <c r="J68" i="25" s="1"/>
  <c r="W67" i="25"/>
  <c r="V67" i="25"/>
  <c r="U67" i="25"/>
  <c r="T67" i="25"/>
  <c r="S67" i="25"/>
  <c r="R67" i="25"/>
  <c r="Q67" i="25"/>
  <c r="P67" i="25"/>
  <c r="O67" i="25"/>
  <c r="N67" i="25"/>
  <c r="L67" i="25"/>
  <c r="K67" i="25"/>
  <c r="H67" i="25"/>
  <c r="G67" i="25"/>
  <c r="X65" i="25"/>
  <c r="J65" i="25"/>
  <c r="X63" i="25"/>
  <c r="X62" i="25" s="1"/>
  <c r="W63" i="25"/>
  <c r="J63" i="25"/>
  <c r="J62" i="25" s="1"/>
  <c r="W62" i="25"/>
  <c r="V62" i="25"/>
  <c r="U62" i="25"/>
  <c r="T62" i="25"/>
  <c r="S62" i="25"/>
  <c r="R62" i="25"/>
  <c r="Q62" i="25"/>
  <c r="P62" i="25"/>
  <c r="O62" i="25"/>
  <c r="N62" i="25"/>
  <c r="M62" i="25"/>
  <c r="L62" i="25"/>
  <c r="K62" i="25"/>
  <c r="I62" i="25"/>
  <c r="H62" i="25"/>
  <c r="G62" i="25"/>
  <c r="W59" i="25"/>
  <c r="W58" i="25" s="1"/>
  <c r="J59" i="25"/>
  <c r="V58" i="25"/>
  <c r="U58" i="25"/>
  <c r="T58" i="25"/>
  <c r="S58" i="25"/>
  <c r="R58" i="25"/>
  <c r="Q58" i="25"/>
  <c r="P58" i="25"/>
  <c r="N58" i="25"/>
  <c r="M58" i="25"/>
  <c r="L58" i="25"/>
  <c r="K58" i="25"/>
  <c r="J58" i="25"/>
  <c r="I58" i="25"/>
  <c r="H58" i="25"/>
  <c r="G58" i="25"/>
  <c r="J56" i="25"/>
  <c r="X56" i="25" s="1"/>
  <c r="W54" i="25"/>
  <c r="W53" i="25" s="1"/>
  <c r="J54" i="25"/>
  <c r="X54" i="25" s="1"/>
  <c r="X53" i="25" s="1"/>
  <c r="V53" i="25"/>
  <c r="U53" i="25"/>
  <c r="T53" i="25"/>
  <c r="S53" i="25"/>
  <c r="R53" i="25"/>
  <c r="Q53" i="25"/>
  <c r="P53" i="25"/>
  <c r="O53" i="25"/>
  <c r="N53" i="25"/>
  <c r="M53" i="25"/>
  <c r="L53" i="25"/>
  <c r="K53" i="25"/>
  <c r="I53" i="25"/>
  <c r="H53" i="25"/>
  <c r="G53" i="25"/>
  <c r="X51" i="25"/>
  <c r="X50" i="25" s="1"/>
  <c r="W51" i="25"/>
  <c r="J51" i="25"/>
  <c r="W50" i="25"/>
  <c r="V50" i="25"/>
  <c r="U50" i="25"/>
  <c r="T50" i="25"/>
  <c r="S50" i="25"/>
  <c r="R50" i="25"/>
  <c r="Q50" i="25"/>
  <c r="P50" i="25"/>
  <c r="O50" i="25"/>
  <c r="N50" i="25"/>
  <c r="M50" i="25"/>
  <c r="L50" i="25"/>
  <c r="K50" i="25"/>
  <c r="J50" i="25"/>
  <c r="I50" i="25"/>
  <c r="H50" i="25"/>
  <c r="G50" i="25"/>
  <c r="W48" i="25"/>
  <c r="W47" i="25" s="1"/>
  <c r="J48" i="25"/>
  <c r="V47" i="25"/>
  <c r="U47" i="25"/>
  <c r="T47" i="25"/>
  <c r="S47" i="25"/>
  <c r="R47" i="25"/>
  <c r="Q47" i="25"/>
  <c r="P47" i="25"/>
  <c r="O47" i="25"/>
  <c r="N47" i="25"/>
  <c r="M47" i="25"/>
  <c r="L47" i="25"/>
  <c r="K47" i="25"/>
  <c r="J47" i="25"/>
  <c r="I47" i="25"/>
  <c r="H47" i="25"/>
  <c r="G47" i="25"/>
  <c r="W45" i="25"/>
  <c r="J45" i="25"/>
  <c r="X45" i="25" s="1"/>
  <c r="X44" i="25" s="1"/>
  <c r="W44" i="25"/>
  <c r="V44" i="25"/>
  <c r="U44" i="25"/>
  <c r="T44" i="25"/>
  <c r="S44" i="25"/>
  <c r="R44" i="25"/>
  <c r="Q44" i="25"/>
  <c r="P44" i="25"/>
  <c r="P37" i="25" s="1"/>
  <c r="O44" i="25"/>
  <c r="N44" i="25"/>
  <c r="M44" i="25"/>
  <c r="L44" i="25"/>
  <c r="K44" i="25"/>
  <c r="I44" i="25"/>
  <c r="H44" i="25"/>
  <c r="H37" i="25" s="1"/>
  <c r="G44" i="25"/>
  <c r="G37" i="25" s="1"/>
  <c r="W42" i="25"/>
  <c r="W41" i="25" s="1"/>
  <c r="J42" i="25"/>
  <c r="X42" i="25" s="1"/>
  <c r="X41" i="25" s="1"/>
  <c r="V41" i="25"/>
  <c r="V37" i="25" s="1"/>
  <c r="U41" i="25"/>
  <c r="U37" i="25" s="1"/>
  <c r="T41" i="25"/>
  <c r="T37" i="25" s="1"/>
  <c r="S41" i="25"/>
  <c r="R41" i="25"/>
  <c r="Q41" i="25"/>
  <c r="P41" i="25"/>
  <c r="O41" i="25"/>
  <c r="N41" i="25"/>
  <c r="N37" i="25" s="1"/>
  <c r="M41" i="25"/>
  <c r="M37" i="25" s="1"/>
  <c r="L41" i="25"/>
  <c r="L37" i="25" s="1"/>
  <c r="K41" i="25"/>
  <c r="J41" i="25"/>
  <c r="I41" i="25"/>
  <c r="H41" i="25"/>
  <c r="G41" i="25"/>
  <c r="W39" i="25"/>
  <c r="W38" i="25" s="1"/>
  <c r="J39" i="25"/>
  <c r="J38" i="25" s="1"/>
  <c r="V38" i="25"/>
  <c r="U38" i="25"/>
  <c r="T38" i="25"/>
  <c r="S38" i="25"/>
  <c r="R38" i="25"/>
  <c r="R37" i="25" s="1"/>
  <c r="Q38" i="25"/>
  <c r="Q37" i="25" s="1"/>
  <c r="P38" i="25"/>
  <c r="O38" i="25"/>
  <c r="N38" i="25"/>
  <c r="M38" i="25"/>
  <c r="L38" i="25"/>
  <c r="K38" i="25"/>
  <c r="I38" i="25"/>
  <c r="H38" i="25"/>
  <c r="G38" i="25"/>
  <c r="S37" i="25"/>
  <c r="K37" i="25"/>
  <c r="W35" i="25"/>
  <c r="W31" i="25" s="1"/>
  <c r="J35" i="25"/>
  <c r="X35" i="25" s="1"/>
  <c r="X32" i="25"/>
  <c r="X31" i="25" s="1"/>
  <c r="W32" i="25"/>
  <c r="J32" i="25"/>
  <c r="J31" i="25" s="1"/>
  <c r="V31" i="25"/>
  <c r="U31" i="25"/>
  <c r="T31" i="25"/>
  <c r="S31" i="25"/>
  <c r="R31" i="25"/>
  <c r="Q31" i="25"/>
  <c r="P31" i="25"/>
  <c r="O31" i="25"/>
  <c r="N31" i="25"/>
  <c r="M31" i="25"/>
  <c r="L31" i="25"/>
  <c r="K31" i="25"/>
  <c r="I31" i="25"/>
  <c r="H31" i="25"/>
  <c r="G31" i="25"/>
  <c r="W28" i="25"/>
  <c r="W27" i="25" s="1"/>
  <c r="J28" i="25"/>
  <c r="X28" i="25" s="1"/>
  <c r="X27" i="25" s="1"/>
  <c r="V27" i="25"/>
  <c r="U27" i="25"/>
  <c r="T27" i="25"/>
  <c r="S27" i="25"/>
  <c r="R27" i="25"/>
  <c r="Q27" i="25"/>
  <c r="P27" i="25"/>
  <c r="O27" i="25"/>
  <c r="N27" i="25"/>
  <c r="M27" i="25"/>
  <c r="L27" i="25"/>
  <c r="K27" i="25"/>
  <c r="I27" i="25"/>
  <c r="G27" i="25"/>
  <c r="W25" i="25"/>
  <c r="W24" i="25" s="1"/>
  <c r="J25" i="25"/>
  <c r="X25" i="25" s="1"/>
  <c r="X24" i="25" s="1"/>
  <c r="V24" i="25"/>
  <c r="U24" i="25"/>
  <c r="T24" i="25"/>
  <c r="S24" i="25"/>
  <c r="R24" i="25"/>
  <c r="Q24" i="25"/>
  <c r="P24" i="25"/>
  <c r="O24" i="25"/>
  <c r="N24" i="25"/>
  <c r="M24" i="25"/>
  <c r="L24" i="25"/>
  <c r="K24" i="25"/>
  <c r="J24" i="25"/>
  <c r="I24" i="25"/>
  <c r="H24" i="25"/>
  <c r="G24" i="25"/>
  <c r="W22" i="25"/>
  <c r="J22" i="25"/>
  <c r="X22" i="25" s="1"/>
  <c r="W19" i="25"/>
  <c r="W18" i="25" s="1"/>
  <c r="J19" i="25"/>
  <c r="X19" i="25" s="1"/>
  <c r="X18" i="25" s="1"/>
  <c r="V18" i="25"/>
  <c r="U18" i="25"/>
  <c r="U9" i="25" s="1"/>
  <c r="T18" i="25"/>
  <c r="T9" i="25" s="1"/>
  <c r="T8" i="25" s="1"/>
  <c r="S18" i="25"/>
  <c r="R18" i="25"/>
  <c r="Q18" i="25"/>
  <c r="P18" i="25"/>
  <c r="O18" i="25"/>
  <c r="N18" i="25"/>
  <c r="M18" i="25"/>
  <c r="M9" i="25" s="1"/>
  <c r="L18" i="25"/>
  <c r="L9" i="25" s="1"/>
  <c r="L8" i="25" s="1"/>
  <c r="K18" i="25"/>
  <c r="I18" i="25"/>
  <c r="H18" i="25"/>
  <c r="G18" i="25"/>
  <c r="W15" i="25"/>
  <c r="W14" i="25" s="1"/>
  <c r="J15" i="25"/>
  <c r="X15" i="25" s="1"/>
  <c r="X14" i="25" s="1"/>
  <c r="V14" i="25"/>
  <c r="U14" i="25"/>
  <c r="T14" i="25"/>
  <c r="S14" i="25"/>
  <c r="S9" i="25" s="1"/>
  <c r="S8" i="25" s="1"/>
  <c r="R14" i="25"/>
  <c r="R9" i="25" s="1"/>
  <c r="Q14" i="25"/>
  <c r="Q9" i="25" s="1"/>
  <c r="P14" i="25"/>
  <c r="O14" i="25"/>
  <c r="N14" i="25"/>
  <c r="M14" i="25"/>
  <c r="L14" i="25"/>
  <c r="K14" i="25"/>
  <c r="K9" i="25" s="1"/>
  <c r="K8" i="25" s="1"/>
  <c r="I14" i="25"/>
  <c r="I9" i="25" s="1"/>
  <c r="H14" i="25"/>
  <c r="G14" i="25"/>
  <c r="W11" i="25"/>
  <c r="J11" i="25"/>
  <c r="X11" i="25" s="1"/>
  <c r="X10" i="25" s="1"/>
  <c r="W10" i="25"/>
  <c r="W9" i="25" s="1"/>
  <c r="V10" i="25"/>
  <c r="V9" i="25" s="1"/>
  <c r="V8" i="25" s="1"/>
  <c r="U10" i="25"/>
  <c r="T10" i="25"/>
  <c r="S10" i="25"/>
  <c r="R10" i="25"/>
  <c r="Q10" i="25"/>
  <c r="P10" i="25"/>
  <c r="O10" i="25"/>
  <c r="O9" i="25" s="1"/>
  <c r="N10" i="25"/>
  <c r="N9" i="25" s="1"/>
  <c r="N8" i="25" s="1"/>
  <c r="M10" i="25"/>
  <c r="L10" i="25"/>
  <c r="K10" i="25"/>
  <c r="J10" i="25"/>
  <c r="I10" i="25"/>
  <c r="H10" i="25"/>
  <c r="G10" i="25"/>
  <c r="G9" i="25" s="1"/>
  <c r="G8" i="25" s="1"/>
  <c r="P9" i="25"/>
  <c r="P8" i="25" s="1"/>
  <c r="H9" i="25"/>
  <c r="H8" i="25" s="1"/>
  <c r="S8" i="26" l="1"/>
  <c r="X18" i="26"/>
  <c r="K8" i="26"/>
  <c r="L8" i="26"/>
  <c r="I8" i="26"/>
  <c r="T8" i="26"/>
  <c r="V8" i="26"/>
  <c r="R8" i="26"/>
  <c r="X84" i="26"/>
  <c r="U8" i="26"/>
  <c r="X31" i="26"/>
  <c r="X9" i="26" s="1"/>
  <c r="G8" i="26"/>
  <c r="W8" i="26"/>
  <c r="N8" i="26"/>
  <c r="O8" i="26"/>
  <c r="J9" i="26"/>
  <c r="X37" i="26"/>
  <c r="J37" i="26"/>
  <c r="X78" i="25"/>
  <c r="X77" i="25" s="1"/>
  <c r="W37" i="25"/>
  <c r="W8" i="25" s="1"/>
  <c r="O37" i="25"/>
  <c r="O8" i="25" s="1"/>
  <c r="X68" i="25"/>
  <c r="X67" i="25" s="1"/>
  <c r="J67" i="25"/>
  <c r="X9" i="25"/>
  <c r="M8" i="25"/>
  <c r="U8" i="25"/>
  <c r="X80" i="25"/>
  <c r="X81" i="25"/>
  <c r="Q8" i="25"/>
  <c r="R8" i="25"/>
  <c r="J14" i="25"/>
  <c r="J9" i="25" s="1"/>
  <c r="J53" i="25"/>
  <c r="J18" i="25"/>
  <c r="J27" i="25"/>
  <c r="X39" i="25"/>
  <c r="X38" i="25" s="1"/>
  <c r="J44" i="25"/>
  <c r="I67" i="25"/>
  <c r="I37" i="25" s="1"/>
  <c r="I8" i="25" s="1"/>
  <c r="J73" i="25"/>
  <c r="J37" i="25" s="1"/>
  <c r="X48" i="25"/>
  <c r="X47" i="25" s="1"/>
  <c r="X59" i="25"/>
  <c r="X58" i="25" s="1"/>
  <c r="X76" i="25"/>
  <c r="X75" i="25" s="1"/>
  <c r="O18" i="24"/>
  <c r="O53" i="24"/>
  <c r="O75" i="24"/>
  <c r="O81" i="24"/>
  <c r="O50" i="24"/>
  <c r="O38" i="24"/>
  <c r="O31" i="24"/>
  <c r="O14" i="24"/>
  <c r="O10" i="24"/>
  <c r="W82" i="24"/>
  <c r="J82" i="24"/>
  <c r="X82" i="24" s="1"/>
  <c r="W81" i="24"/>
  <c r="V81" i="24"/>
  <c r="U81" i="24"/>
  <c r="T81" i="24"/>
  <c r="S81" i="24"/>
  <c r="R81" i="24"/>
  <c r="Q81" i="24"/>
  <c r="P81" i="24"/>
  <c r="N81" i="24"/>
  <c r="M81" i="24"/>
  <c r="L81" i="24"/>
  <c r="K81" i="24"/>
  <c r="I81" i="24"/>
  <c r="H81" i="24"/>
  <c r="G81" i="24"/>
  <c r="W80" i="24"/>
  <c r="V80" i="24"/>
  <c r="U80" i="24"/>
  <c r="T80" i="24"/>
  <c r="S80" i="24"/>
  <c r="R80" i="24"/>
  <c r="Q80" i="24"/>
  <c r="P80" i="24"/>
  <c r="O80" i="24"/>
  <c r="N80" i="24"/>
  <c r="M80" i="24"/>
  <c r="L80" i="24"/>
  <c r="K80" i="24"/>
  <c r="I80" i="24"/>
  <c r="H80" i="24"/>
  <c r="G80" i="24"/>
  <c r="W78" i="24"/>
  <c r="J78" i="24"/>
  <c r="J77" i="24" s="1"/>
  <c r="W77" i="24"/>
  <c r="V77" i="24"/>
  <c r="U77" i="24"/>
  <c r="T77" i="24"/>
  <c r="S77" i="24"/>
  <c r="R77" i="24"/>
  <c r="Q77" i="24"/>
  <c r="P77" i="24"/>
  <c r="O77" i="24"/>
  <c r="N77" i="24"/>
  <c r="M77" i="24"/>
  <c r="L77" i="24"/>
  <c r="K77" i="24"/>
  <c r="I77" i="24"/>
  <c r="H77" i="24"/>
  <c r="G77" i="24"/>
  <c r="W76" i="24"/>
  <c r="W75" i="24" s="1"/>
  <c r="J76" i="24"/>
  <c r="X76" i="24" s="1"/>
  <c r="X75" i="24" s="1"/>
  <c r="V75" i="24"/>
  <c r="U75" i="24"/>
  <c r="T75" i="24"/>
  <c r="S75" i="24"/>
  <c r="R75" i="24"/>
  <c r="Q75" i="24"/>
  <c r="P75" i="24"/>
  <c r="N75" i="24"/>
  <c r="M75" i="24"/>
  <c r="L75" i="24"/>
  <c r="K75" i="24"/>
  <c r="I75" i="24"/>
  <c r="H75" i="24"/>
  <c r="G75" i="24"/>
  <c r="W74" i="24"/>
  <c r="W73" i="24" s="1"/>
  <c r="J74" i="24"/>
  <c r="X74" i="24" s="1"/>
  <c r="X73" i="24" s="1"/>
  <c r="V73" i="24"/>
  <c r="U73" i="24"/>
  <c r="T73" i="24"/>
  <c r="S73" i="24"/>
  <c r="R73" i="24"/>
  <c r="Q73" i="24"/>
  <c r="P73" i="24"/>
  <c r="O73" i="24"/>
  <c r="N73" i="24"/>
  <c r="M73" i="24"/>
  <c r="L73" i="24"/>
  <c r="K73" i="24"/>
  <c r="I73" i="24"/>
  <c r="H73" i="24"/>
  <c r="G73" i="24"/>
  <c r="J71" i="24"/>
  <c r="J70" i="24" s="1"/>
  <c r="W70" i="24"/>
  <c r="V70" i="24"/>
  <c r="U70" i="24"/>
  <c r="T70" i="24"/>
  <c r="S70" i="24"/>
  <c r="R70" i="24"/>
  <c r="Q70" i="24"/>
  <c r="P70" i="24"/>
  <c r="O70" i="24"/>
  <c r="N70" i="24"/>
  <c r="L70" i="24"/>
  <c r="K70" i="24"/>
  <c r="I70" i="24"/>
  <c r="H70" i="24"/>
  <c r="G70" i="24"/>
  <c r="I68" i="24"/>
  <c r="J68" i="24" s="1"/>
  <c r="W67" i="24"/>
  <c r="V67" i="24"/>
  <c r="U67" i="24"/>
  <c r="T67" i="24"/>
  <c r="S67" i="24"/>
  <c r="R67" i="24"/>
  <c r="Q67" i="24"/>
  <c r="P67" i="24"/>
  <c r="O67" i="24"/>
  <c r="N67" i="24"/>
  <c r="L67" i="24"/>
  <c r="K67" i="24"/>
  <c r="H67" i="24"/>
  <c r="G67" i="24"/>
  <c r="J65" i="24"/>
  <c r="X65" i="24" s="1"/>
  <c r="W63" i="24"/>
  <c r="J63" i="24"/>
  <c r="J62" i="24" s="1"/>
  <c r="W62" i="24"/>
  <c r="V62" i="24"/>
  <c r="U62" i="24"/>
  <c r="T62" i="24"/>
  <c r="S62" i="24"/>
  <c r="R62" i="24"/>
  <c r="Q62" i="24"/>
  <c r="P62" i="24"/>
  <c r="O62" i="24"/>
  <c r="N62" i="24"/>
  <c r="M62" i="24"/>
  <c r="L62" i="24"/>
  <c r="K62" i="24"/>
  <c r="I62" i="24"/>
  <c r="H62" i="24"/>
  <c r="G62" i="24"/>
  <c r="W59" i="24"/>
  <c r="W58" i="24" s="1"/>
  <c r="J59" i="24"/>
  <c r="X59" i="24" s="1"/>
  <c r="X58" i="24" s="1"/>
  <c r="V58" i="24"/>
  <c r="U58" i="24"/>
  <c r="T58" i="24"/>
  <c r="S58" i="24"/>
  <c r="R58" i="24"/>
  <c r="Q58" i="24"/>
  <c r="P58" i="24"/>
  <c r="N58" i="24"/>
  <c r="M58" i="24"/>
  <c r="L58" i="24"/>
  <c r="K58" i="24"/>
  <c r="I58" i="24"/>
  <c r="H58" i="24"/>
  <c r="G58" i="24"/>
  <c r="X56" i="24"/>
  <c r="J56" i="24"/>
  <c r="W54" i="24"/>
  <c r="X54" i="24" s="1"/>
  <c r="X53" i="24" s="1"/>
  <c r="J54" i="24"/>
  <c r="W53" i="24"/>
  <c r="V53" i="24"/>
  <c r="U53" i="24"/>
  <c r="T53" i="24"/>
  <c r="S53" i="24"/>
  <c r="R53" i="24"/>
  <c r="R37" i="24" s="1"/>
  <c r="Q53" i="24"/>
  <c r="P53" i="24"/>
  <c r="N53" i="24"/>
  <c r="M53" i="24"/>
  <c r="L53" i="24"/>
  <c r="K53" i="24"/>
  <c r="J53" i="24"/>
  <c r="I53" i="24"/>
  <c r="H53" i="24"/>
  <c r="G53" i="24"/>
  <c r="W51" i="24"/>
  <c r="X51" i="24" s="1"/>
  <c r="X50" i="24" s="1"/>
  <c r="J51" i="24"/>
  <c r="V50" i="24"/>
  <c r="U50" i="24"/>
  <c r="U37" i="24" s="1"/>
  <c r="T50" i="24"/>
  <c r="S50" i="24"/>
  <c r="R50" i="24"/>
  <c r="Q50" i="24"/>
  <c r="P50" i="24"/>
  <c r="N50" i="24"/>
  <c r="M50" i="24"/>
  <c r="M37" i="24" s="1"/>
  <c r="L50" i="24"/>
  <c r="K50" i="24"/>
  <c r="J50" i="24"/>
  <c r="I50" i="24"/>
  <c r="H50" i="24"/>
  <c r="G50" i="24"/>
  <c r="W48" i="24"/>
  <c r="J48" i="24"/>
  <c r="J47" i="24" s="1"/>
  <c r="W47" i="24"/>
  <c r="V47" i="24"/>
  <c r="U47" i="24"/>
  <c r="T47" i="24"/>
  <c r="S47" i="24"/>
  <c r="R47" i="24"/>
  <c r="Q47" i="24"/>
  <c r="P47" i="24"/>
  <c r="O47" i="24"/>
  <c r="N47" i="24"/>
  <c r="M47" i="24"/>
  <c r="L47" i="24"/>
  <c r="K47" i="24"/>
  <c r="I47" i="24"/>
  <c r="H47" i="24"/>
  <c r="G47" i="24"/>
  <c r="W45" i="24"/>
  <c r="J45" i="24"/>
  <c r="X45" i="24" s="1"/>
  <c r="X44" i="24" s="1"/>
  <c r="W44" i="24"/>
  <c r="V44" i="24"/>
  <c r="U44" i="24"/>
  <c r="T44" i="24"/>
  <c r="S44" i="24"/>
  <c r="R44" i="24"/>
  <c r="Q44" i="24"/>
  <c r="P44" i="24"/>
  <c r="O44" i="24"/>
  <c r="N44" i="24"/>
  <c r="M44" i="24"/>
  <c r="L44" i="24"/>
  <c r="K44" i="24"/>
  <c r="I44" i="24"/>
  <c r="H44" i="24"/>
  <c r="G44" i="24"/>
  <c r="X42" i="24"/>
  <c r="X41" i="24" s="1"/>
  <c r="W42" i="24"/>
  <c r="W41" i="24" s="1"/>
  <c r="J42" i="24"/>
  <c r="J41" i="24" s="1"/>
  <c r="V41" i="24"/>
  <c r="U41" i="24"/>
  <c r="T41" i="24"/>
  <c r="T37" i="24" s="1"/>
  <c r="S41" i="24"/>
  <c r="S37" i="24" s="1"/>
  <c r="R41" i="24"/>
  <c r="Q41" i="24"/>
  <c r="P41" i="24"/>
  <c r="O41" i="24"/>
  <c r="N41" i="24"/>
  <c r="M41" i="24"/>
  <c r="L41" i="24"/>
  <c r="L37" i="24" s="1"/>
  <c r="K41" i="24"/>
  <c r="K37" i="24" s="1"/>
  <c r="I41" i="24"/>
  <c r="H41" i="24"/>
  <c r="G41" i="24"/>
  <c r="W39" i="24"/>
  <c r="W38" i="24" s="1"/>
  <c r="J39" i="24"/>
  <c r="X39" i="24" s="1"/>
  <c r="X38" i="24" s="1"/>
  <c r="V38" i="24"/>
  <c r="V37" i="24" s="1"/>
  <c r="U38" i="24"/>
  <c r="T38" i="24"/>
  <c r="S38" i="24"/>
  <c r="R38" i="24"/>
  <c r="Q38" i="24"/>
  <c r="Q37" i="24" s="1"/>
  <c r="P38" i="24"/>
  <c r="P37" i="24" s="1"/>
  <c r="N38" i="24"/>
  <c r="N37" i="24" s="1"/>
  <c r="M38" i="24"/>
  <c r="L38" i="24"/>
  <c r="K38" i="24"/>
  <c r="I38" i="24"/>
  <c r="H38" i="24"/>
  <c r="H37" i="24" s="1"/>
  <c r="G38" i="24"/>
  <c r="G37" i="24" s="1"/>
  <c r="W35" i="24"/>
  <c r="J35" i="24"/>
  <c r="X35" i="24" s="1"/>
  <c r="W32" i="24"/>
  <c r="W31" i="24" s="1"/>
  <c r="J32" i="24"/>
  <c r="V31" i="24"/>
  <c r="U31" i="24"/>
  <c r="T31" i="24"/>
  <c r="S31" i="24"/>
  <c r="R31" i="24"/>
  <c r="R9" i="24" s="1"/>
  <c r="Q31" i="24"/>
  <c r="P31" i="24"/>
  <c r="N31" i="24"/>
  <c r="M31" i="24"/>
  <c r="L31" i="24"/>
  <c r="K31" i="24"/>
  <c r="J31" i="24"/>
  <c r="I31" i="24"/>
  <c r="H31" i="24"/>
  <c r="G31" i="24"/>
  <c r="W28" i="24"/>
  <c r="J28" i="24"/>
  <c r="X28" i="24" s="1"/>
  <c r="X27" i="24" s="1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G27" i="24"/>
  <c r="X25" i="24"/>
  <c r="X24" i="24" s="1"/>
  <c r="W25" i="24"/>
  <c r="W24" i="24" s="1"/>
  <c r="J25" i="24"/>
  <c r="J24" i="24" s="1"/>
  <c r="V24" i="24"/>
  <c r="U24" i="24"/>
  <c r="T24" i="24"/>
  <c r="S24" i="24"/>
  <c r="R24" i="24"/>
  <c r="Q24" i="24"/>
  <c r="P24" i="24"/>
  <c r="O24" i="24"/>
  <c r="N24" i="24"/>
  <c r="M24" i="24"/>
  <c r="L24" i="24"/>
  <c r="K24" i="24"/>
  <c r="I24" i="24"/>
  <c r="H24" i="24"/>
  <c r="G24" i="24"/>
  <c r="W22" i="24"/>
  <c r="J22" i="24"/>
  <c r="X22" i="24" s="1"/>
  <c r="W19" i="24"/>
  <c r="W18" i="24" s="1"/>
  <c r="J19" i="24"/>
  <c r="J18" i="24" s="1"/>
  <c r="V18" i="24"/>
  <c r="U18" i="24"/>
  <c r="T18" i="24"/>
  <c r="S18" i="24"/>
  <c r="R18" i="24"/>
  <c r="Q18" i="24"/>
  <c r="P18" i="24"/>
  <c r="N18" i="24"/>
  <c r="M18" i="24"/>
  <c r="L18" i="24"/>
  <c r="K18" i="24"/>
  <c r="I18" i="24"/>
  <c r="H18" i="24"/>
  <c r="G18" i="24"/>
  <c r="W15" i="24"/>
  <c r="W14" i="24" s="1"/>
  <c r="J15" i="24"/>
  <c r="V14" i="24"/>
  <c r="U14" i="24"/>
  <c r="T14" i="24"/>
  <c r="S14" i="24"/>
  <c r="R14" i="24"/>
  <c r="Q14" i="24"/>
  <c r="Q9" i="24" s="1"/>
  <c r="Q8" i="24" s="1"/>
  <c r="P14" i="24"/>
  <c r="P9" i="24" s="1"/>
  <c r="P8" i="24" s="1"/>
  <c r="N14" i="24"/>
  <c r="M14" i="24"/>
  <c r="L14" i="24"/>
  <c r="K14" i="24"/>
  <c r="I14" i="24"/>
  <c r="I9" i="24" s="1"/>
  <c r="H14" i="24"/>
  <c r="H9" i="24" s="1"/>
  <c r="H8" i="24" s="1"/>
  <c r="G14" i="24"/>
  <c r="W11" i="24"/>
  <c r="X11" i="24" s="1"/>
  <c r="X10" i="24" s="1"/>
  <c r="J11" i="24"/>
  <c r="J10" i="24" s="1"/>
  <c r="V10" i="24"/>
  <c r="V9" i="24" s="1"/>
  <c r="V8" i="24" s="1"/>
  <c r="U10" i="24"/>
  <c r="U9" i="24" s="1"/>
  <c r="U8" i="24" s="1"/>
  <c r="T10" i="24"/>
  <c r="T9" i="24" s="1"/>
  <c r="T8" i="24" s="1"/>
  <c r="S10" i="24"/>
  <c r="S9" i="24" s="1"/>
  <c r="S8" i="24" s="1"/>
  <c r="R10" i="24"/>
  <c r="Q10" i="24"/>
  <c r="P10" i="24"/>
  <c r="N10" i="24"/>
  <c r="N9" i="24" s="1"/>
  <c r="N8" i="24" s="1"/>
  <c r="M10" i="24"/>
  <c r="M9" i="24" s="1"/>
  <c r="M8" i="24" s="1"/>
  <c r="L10" i="24"/>
  <c r="L9" i="24" s="1"/>
  <c r="L8" i="24" s="1"/>
  <c r="K10" i="24"/>
  <c r="K9" i="24" s="1"/>
  <c r="K8" i="24" s="1"/>
  <c r="I10" i="24"/>
  <c r="H10" i="24"/>
  <c r="G10" i="24"/>
  <c r="G9" i="24"/>
  <c r="G8" i="24" s="1"/>
  <c r="J8" i="26" l="1"/>
  <c r="X8" i="26"/>
  <c r="X37" i="25"/>
  <c r="X8" i="25" s="1"/>
  <c r="J8" i="25"/>
  <c r="O37" i="24"/>
  <c r="O9" i="24"/>
  <c r="X19" i="24"/>
  <c r="X18" i="24" s="1"/>
  <c r="X15" i="24"/>
  <c r="X14" i="24" s="1"/>
  <c r="W10" i="24"/>
  <c r="W9" i="24"/>
  <c r="R8" i="24"/>
  <c r="J9" i="24"/>
  <c r="X68" i="24"/>
  <c r="X67" i="24" s="1"/>
  <c r="J67" i="24"/>
  <c r="X81" i="24"/>
  <c r="X80" i="24"/>
  <c r="X63" i="24"/>
  <c r="X62" i="24" s="1"/>
  <c r="X37" i="24" s="1"/>
  <c r="X78" i="24"/>
  <c r="X77" i="24" s="1"/>
  <c r="X71" i="24"/>
  <c r="X70" i="24" s="1"/>
  <c r="X32" i="24"/>
  <c r="X31" i="24" s="1"/>
  <c r="X9" i="24" s="1"/>
  <c r="J14" i="24"/>
  <c r="J38" i="24"/>
  <c r="X48" i="24"/>
  <c r="X47" i="24" s="1"/>
  <c r="J58" i="24"/>
  <c r="J75" i="24"/>
  <c r="W50" i="24"/>
  <c r="W37" i="24" s="1"/>
  <c r="J80" i="24"/>
  <c r="J44" i="24"/>
  <c r="I67" i="24"/>
  <c r="I37" i="24" s="1"/>
  <c r="I8" i="24" s="1"/>
  <c r="J73" i="24"/>
  <c r="J81" i="24"/>
  <c r="N27" i="23"/>
  <c r="N10" i="23"/>
  <c r="N14" i="23"/>
  <c r="W82" i="23"/>
  <c r="J82" i="23"/>
  <c r="W81" i="23"/>
  <c r="V81" i="23"/>
  <c r="U81" i="23"/>
  <c r="T81" i="23"/>
  <c r="S81" i="23"/>
  <c r="R81" i="23"/>
  <c r="Q81" i="23"/>
  <c r="P81" i="23"/>
  <c r="O81" i="23"/>
  <c r="N81" i="23"/>
  <c r="M81" i="23"/>
  <c r="L81" i="23"/>
  <c r="K81" i="23"/>
  <c r="J81" i="23"/>
  <c r="I81" i="23"/>
  <c r="H81" i="23"/>
  <c r="G81" i="23"/>
  <c r="W80" i="23"/>
  <c r="V80" i="23"/>
  <c r="U80" i="23"/>
  <c r="T80" i="23"/>
  <c r="S80" i="23"/>
  <c r="R80" i="23"/>
  <c r="Q80" i="23"/>
  <c r="P80" i="23"/>
  <c r="O80" i="23"/>
  <c r="N80" i="23"/>
  <c r="M80" i="23"/>
  <c r="L80" i="23"/>
  <c r="K80" i="23"/>
  <c r="J80" i="23"/>
  <c r="I80" i="23"/>
  <c r="H80" i="23"/>
  <c r="G80" i="23"/>
  <c r="X78" i="23"/>
  <c r="X77" i="23" s="1"/>
  <c r="W78" i="23"/>
  <c r="J78" i="23"/>
  <c r="J77" i="23" s="1"/>
  <c r="W77" i="23"/>
  <c r="V77" i="23"/>
  <c r="U77" i="23"/>
  <c r="T77" i="23"/>
  <c r="S77" i="23"/>
  <c r="R77" i="23"/>
  <c r="Q77" i="23"/>
  <c r="P77" i="23"/>
  <c r="O77" i="23"/>
  <c r="N77" i="23"/>
  <c r="M77" i="23"/>
  <c r="L77" i="23"/>
  <c r="K77" i="23"/>
  <c r="I77" i="23"/>
  <c r="H77" i="23"/>
  <c r="G77" i="23"/>
  <c r="X76" i="23"/>
  <c r="X75" i="23" s="1"/>
  <c r="W76" i="23"/>
  <c r="J76" i="23"/>
  <c r="J75" i="23" s="1"/>
  <c r="W75" i="23"/>
  <c r="V75" i="23"/>
  <c r="U75" i="23"/>
  <c r="T75" i="23"/>
  <c r="S75" i="23"/>
  <c r="R75" i="23"/>
  <c r="Q75" i="23"/>
  <c r="P75" i="23"/>
  <c r="O75" i="23"/>
  <c r="N75" i="23"/>
  <c r="M75" i="23"/>
  <c r="L75" i="23"/>
  <c r="K75" i="23"/>
  <c r="I75" i="23"/>
  <c r="H75" i="23"/>
  <c r="G75" i="23"/>
  <c r="W74" i="23"/>
  <c r="W73" i="23" s="1"/>
  <c r="J74" i="23"/>
  <c r="X74" i="23" s="1"/>
  <c r="X73" i="23" s="1"/>
  <c r="V73" i="23"/>
  <c r="U73" i="23"/>
  <c r="T73" i="23"/>
  <c r="S73" i="23"/>
  <c r="R73" i="23"/>
  <c r="Q73" i="23"/>
  <c r="P73" i="23"/>
  <c r="O73" i="23"/>
  <c r="N73" i="23"/>
  <c r="M73" i="23"/>
  <c r="L73" i="23"/>
  <c r="K73" i="23"/>
  <c r="I73" i="23"/>
  <c r="H73" i="23"/>
  <c r="G73" i="23"/>
  <c r="J71" i="23"/>
  <c r="J70" i="23" s="1"/>
  <c r="W70" i="23"/>
  <c r="V70" i="23"/>
  <c r="U70" i="23"/>
  <c r="T70" i="23"/>
  <c r="S70" i="23"/>
  <c r="R70" i="23"/>
  <c r="Q70" i="23"/>
  <c r="P70" i="23"/>
  <c r="O70" i="23"/>
  <c r="N70" i="23"/>
  <c r="L70" i="23"/>
  <c r="K70" i="23"/>
  <c r="I70" i="23"/>
  <c r="H70" i="23"/>
  <c r="G70" i="23"/>
  <c r="I68" i="23"/>
  <c r="J68" i="23" s="1"/>
  <c r="W67" i="23"/>
  <c r="V67" i="23"/>
  <c r="U67" i="23"/>
  <c r="T67" i="23"/>
  <c r="S67" i="23"/>
  <c r="R67" i="23"/>
  <c r="Q67" i="23"/>
  <c r="P67" i="23"/>
  <c r="O67" i="23"/>
  <c r="N67" i="23"/>
  <c r="L67" i="23"/>
  <c r="K67" i="23"/>
  <c r="H67" i="23"/>
  <c r="G67" i="23"/>
  <c r="J65" i="23"/>
  <c r="X65" i="23" s="1"/>
  <c r="W63" i="23"/>
  <c r="X63" i="23" s="1"/>
  <c r="X62" i="23" s="1"/>
  <c r="J63" i="23"/>
  <c r="V62" i="23"/>
  <c r="U62" i="23"/>
  <c r="T62" i="23"/>
  <c r="S62" i="23"/>
  <c r="R62" i="23"/>
  <c r="Q62" i="23"/>
  <c r="P62" i="23"/>
  <c r="O62" i="23"/>
  <c r="N62" i="23"/>
  <c r="M62" i="23"/>
  <c r="L62" i="23"/>
  <c r="K62" i="23"/>
  <c r="I62" i="23"/>
  <c r="H62" i="23"/>
  <c r="G62" i="23"/>
  <c r="W59" i="23"/>
  <c r="W58" i="23" s="1"/>
  <c r="J59" i="23"/>
  <c r="J58" i="23" s="1"/>
  <c r="V58" i="23"/>
  <c r="U58" i="23"/>
  <c r="T58" i="23"/>
  <c r="S58" i="23"/>
  <c r="R58" i="23"/>
  <c r="Q58" i="23"/>
  <c r="P58" i="23"/>
  <c r="O58" i="23"/>
  <c r="N58" i="23"/>
  <c r="M58" i="23"/>
  <c r="L58" i="23"/>
  <c r="K58" i="23"/>
  <c r="I58" i="23"/>
  <c r="H58" i="23"/>
  <c r="G58" i="23"/>
  <c r="J56" i="23"/>
  <c r="X56" i="23" s="1"/>
  <c r="W54" i="23"/>
  <c r="J54" i="23"/>
  <c r="J53" i="23" s="1"/>
  <c r="V53" i="23"/>
  <c r="U53" i="23"/>
  <c r="T53" i="23"/>
  <c r="S53" i="23"/>
  <c r="R53" i="23"/>
  <c r="Q53" i="23"/>
  <c r="P53" i="23"/>
  <c r="O53" i="23"/>
  <c r="N53" i="23"/>
  <c r="M53" i="23"/>
  <c r="L53" i="23"/>
  <c r="K53" i="23"/>
  <c r="I53" i="23"/>
  <c r="H53" i="23"/>
  <c r="G53" i="23"/>
  <c r="W51" i="23"/>
  <c r="J51" i="23"/>
  <c r="W50" i="23"/>
  <c r="V50" i="23"/>
  <c r="U50" i="23"/>
  <c r="T50" i="23"/>
  <c r="S50" i="23"/>
  <c r="R50" i="23"/>
  <c r="Q50" i="23"/>
  <c r="P50" i="23"/>
  <c r="O50" i="23"/>
  <c r="N50" i="23"/>
  <c r="M50" i="23"/>
  <c r="L50" i="23"/>
  <c r="K50" i="23"/>
  <c r="J50" i="23"/>
  <c r="I50" i="23"/>
  <c r="H50" i="23"/>
  <c r="G50" i="23"/>
  <c r="W48" i="23"/>
  <c r="W47" i="23" s="1"/>
  <c r="J48" i="23"/>
  <c r="X48" i="23" s="1"/>
  <c r="X47" i="23" s="1"/>
  <c r="V47" i="23"/>
  <c r="U47" i="23"/>
  <c r="T47" i="23"/>
  <c r="S47" i="23"/>
  <c r="R47" i="23"/>
  <c r="Q47" i="23"/>
  <c r="P47" i="23"/>
  <c r="O47" i="23"/>
  <c r="N47" i="23"/>
  <c r="M47" i="23"/>
  <c r="L47" i="23"/>
  <c r="K47" i="23"/>
  <c r="I47" i="23"/>
  <c r="H47" i="23"/>
  <c r="G47" i="23"/>
  <c r="W45" i="23"/>
  <c r="W44" i="23" s="1"/>
  <c r="J45" i="23"/>
  <c r="X45" i="23" s="1"/>
  <c r="X44" i="23" s="1"/>
  <c r="V44" i="23"/>
  <c r="U44" i="23"/>
  <c r="T44" i="23"/>
  <c r="S44" i="23"/>
  <c r="R44" i="23"/>
  <c r="Q44" i="23"/>
  <c r="P44" i="23"/>
  <c r="O44" i="23"/>
  <c r="N44" i="23"/>
  <c r="M44" i="23"/>
  <c r="L44" i="23"/>
  <c r="K44" i="23"/>
  <c r="I44" i="23"/>
  <c r="H44" i="23"/>
  <c r="G44" i="23"/>
  <c r="W42" i="23"/>
  <c r="W41" i="23" s="1"/>
  <c r="J42" i="23"/>
  <c r="J41" i="23" s="1"/>
  <c r="V41" i="23"/>
  <c r="U41" i="23"/>
  <c r="T41" i="23"/>
  <c r="S41" i="23"/>
  <c r="R41" i="23"/>
  <c r="Q41" i="23"/>
  <c r="P41" i="23"/>
  <c r="O41" i="23"/>
  <c r="N41" i="23"/>
  <c r="M41" i="23"/>
  <c r="L41" i="23"/>
  <c r="K41" i="23"/>
  <c r="I41" i="23"/>
  <c r="H41" i="23"/>
  <c r="G41" i="23"/>
  <c r="W39" i="23"/>
  <c r="W38" i="23" s="1"/>
  <c r="J39" i="23"/>
  <c r="J38" i="23" s="1"/>
  <c r="V38" i="23"/>
  <c r="U38" i="23"/>
  <c r="U37" i="23" s="1"/>
  <c r="T38" i="23"/>
  <c r="S38" i="23"/>
  <c r="S37" i="23" s="1"/>
  <c r="R38" i="23"/>
  <c r="Q38" i="23"/>
  <c r="P38" i="23"/>
  <c r="O38" i="23"/>
  <c r="N38" i="23"/>
  <c r="M38" i="23"/>
  <c r="M37" i="23" s="1"/>
  <c r="L38" i="23"/>
  <c r="K38" i="23"/>
  <c r="K37" i="23" s="1"/>
  <c r="I38" i="23"/>
  <c r="H38" i="23"/>
  <c r="G38" i="23"/>
  <c r="W35" i="23"/>
  <c r="J35" i="23"/>
  <c r="J31" i="23" s="1"/>
  <c r="W32" i="23"/>
  <c r="W31" i="23" s="1"/>
  <c r="J32" i="23"/>
  <c r="V31" i="23"/>
  <c r="U31" i="23"/>
  <c r="T31" i="23"/>
  <c r="S31" i="23"/>
  <c r="R31" i="23"/>
  <c r="Q31" i="23"/>
  <c r="P31" i="23"/>
  <c r="O31" i="23"/>
  <c r="N31" i="23"/>
  <c r="M31" i="23"/>
  <c r="L31" i="23"/>
  <c r="K31" i="23"/>
  <c r="I31" i="23"/>
  <c r="H31" i="23"/>
  <c r="G31" i="23"/>
  <c r="W28" i="23"/>
  <c r="J28" i="23"/>
  <c r="V27" i="23"/>
  <c r="U27" i="23"/>
  <c r="T27" i="23"/>
  <c r="S27" i="23"/>
  <c r="R27" i="23"/>
  <c r="Q27" i="23"/>
  <c r="P27" i="23"/>
  <c r="O27" i="23"/>
  <c r="M27" i="23"/>
  <c r="L27" i="23"/>
  <c r="K27" i="23"/>
  <c r="J27" i="23"/>
  <c r="I27" i="23"/>
  <c r="G27" i="23"/>
  <c r="X25" i="23"/>
  <c r="X24" i="23" s="1"/>
  <c r="W25" i="23"/>
  <c r="J25" i="23"/>
  <c r="J24" i="23" s="1"/>
  <c r="W24" i="23"/>
  <c r="V24" i="23"/>
  <c r="U24" i="23"/>
  <c r="T24" i="23"/>
  <c r="S24" i="23"/>
  <c r="R24" i="23"/>
  <c r="Q24" i="23"/>
  <c r="P24" i="23"/>
  <c r="O24" i="23"/>
  <c r="N24" i="23"/>
  <c r="M24" i="23"/>
  <c r="L24" i="23"/>
  <c r="K24" i="23"/>
  <c r="I24" i="23"/>
  <c r="H24" i="23"/>
  <c r="G24" i="23"/>
  <c r="W22" i="23"/>
  <c r="W18" i="23" s="1"/>
  <c r="J22" i="23"/>
  <c r="X22" i="23" s="1"/>
  <c r="W19" i="23"/>
  <c r="J19" i="23"/>
  <c r="V18" i="23"/>
  <c r="U18" i="23"/>
  <c r="T18" i="23"/>
  <c r="S18" i="23"/>
  <c r="R18" i="23"/>
  <c r="Q18" i="23"/>
  <c r="P18" i="23"/>
  <c r="O18" i="23"/>
  <c r="N18" i="23"/>
  <c r="M18" i="23"/>
  <c r="L18" i="23"/>
  <c r="K18" i="23"/>
  <c r="I18" i="23"/>
  <c r="H18" i="23"/>
  <c r="G18" i="23"/>
  <c r="W15" i="23"/>
  <c r="J15" i="23"/>
  <c r="J14" i="23" s="1"/>
  <c r="W14" i="23"/>
  <c r="V14" i="23"/>
  <c r="U14" i="23"/>
  <c r="T14" i="23"/>
  <c r="S14" i="23"/>
  <c r="R14" i="23"/>
  <c r="Q14" i="23"/>
  <c r="P14" i="23"/>
  <c r="O14" i="23"/>
  <c r="M14" i="23"/>
  <c r="L14" i="23"/>
  <c r="K14" i="23"/>
  <c r="I14" i="23"/>
  <c r="H14" i="23"/>
  <c r="G14" i="23"/>
  <c r="W11" i="23"/>
  <c r="W10" i="23" s="1"/>
  <c r="J11" i="23"/>
  <c r="X11" i="23" s="1"/>
  <c r="X10" i="23" s="1"/>
  <c r="V10" i="23"/>
  <c r="U10" i="23"/>
  <c r="T10" i="23"/>
  <c r="T9" i="23" s="1"/>
  <c r="S10" i="23"/>
  <c r="R10" i="23"/>
  <c r="Q10" i="23"/>
  <c r="P10" i="23"/>
  <c r="O10" i="23"/>
  <c r="O9" i="23" s="1"/>
  <c r="M10" i="23"/>
  <c r="L10" i="23"/>
  <c r="L9" i="23" s="1"/>
  <c r="K10" i="23"/>
  <c r="I10" i="23"/>
  <c r="H10" i="23"/>
  <c r="G10" i="23"/>
  <c r="G9" i="23" s="1"/>
  <c r="R9" i="23"/>
  <c r="O8" i="24" l="1"/>
  <c r="W8" i="24"/>
  <c r="J37" i="24"/>
  <c r="X8" i="24"/>
  <c r="J8" i="24"/>
  <c r="K9" i="23"/>
  <c r="S9" i="23"/>
  <c r="J18" i="23"/>
  <c r="G37" i="23"/>
  <c r="G8" i="23" s="1"/>
  <c r="P37" i="23"/>
  <c r="M9" i="23"/>
  <c r="M8" i="23" s="1"/>
  <c r="U9" i="23"/>
  <c r="U8" i="23" s="1"/>
  <c r="X28" i="23"/>
  <c r="X27" i="23" s="1"/>
  <c r="H37" i="23"/>
  <c r="Q37" i="23"/>
  <c r="N37" i="23"/>
  <c r="V37" i="23"/>
  <c r="X59" i="23"/>
  <c r="X58" i="23" s="1"/>
  <c r="W62" i="23"/>
  <c r="N9" i="23"/>
  <c r="N8" i="23" s="1"/>
  <c r="V9" i="23"/>
  <c r="V8" i="23" s="1"/>
  <c r="X19" i="23"/>
  <c r="X18" i="23" s="1"/>
  <c r="X39" i="23"/>
  <c r="X38" i="23" s="1"/>
  <c r="X51" i="23"/>
  <c r="X50" i="23" s="1"/>
  <c r="J62" i="23"/>
  <c r="L37" i="23"/>
  <c r="H9" i="23"/>
  <c r="H8" i="23" s="1"/>
  <c r="X35" i="23"/>
  <c r="X42" i="23"/>
  <c r="X41" i="23" s="1"/>
  <c r="P9" i="23"/>
  <c r="X54" i="23"/>
  <c r="X53" i="23" s="1"/>
  <c r="Q9" i="23"/>
  <c r="Q8" i="23" s="1"/>
  <c r="I9" i="23"/>
  <c r="R37" i="23"/>
  <c r="R8" i="23" s="1"/>
  <c r="X82" i="23"/>
  <c r="X80" i="23" s="1"/>
  <c r="T37" i="23"/>
  <c r="T8" i="23" s="1"/>
  <c r="X15" i="23"/>
  <c r="X14" i="23" s="1"/>
  <c r="O37" i="23"/>
  <c r="L8" i="23"/>
  <c r="K8" i="23"/>
  <c r="S8" i="23"/>
  <c r="O8" i="23"/>
  <c r="X68" i="23"/>
  <c r="X67" i="23" s="1"/>
  <c r="J67" i="23"/>
  <c r="W27" i="23"/>
  <c r="W9" i="23" s="1"/>
  <c r="W53" i="23"/>
  <c r="X32" i="23"/>
  <c r="J47" i="23"/>
  <c r="X71" i="23"/>
  <c r="X70" i="23" s="1"/>
  <c r="J44" i="23"/>
  <c r="J10" i="23"/>
  <c r="J9" i="23" s="1"/>
  <c r="I67" i="23"/>
  <c r="I37" i="23" s="1"/>
  <c r="I8" i="23" s="1"/>
  <c r="J73" i="23"/>
  <c r="N70" i="22"/>
  <c r="W79" i="22"/>
  <c r="J79" i="22"/>
  <c r="X79" i="22" s="1"/>
  <c r="W78" i="22"/>
  <c r="V78" i="22"/>
  <c r="U78" i="22"/>
  <c r="T78" i="22"/>
  <c r="S78" i="22"/>
  <c r="R78" i="22"/>
  <c r="Q78" i="22"/>
  <c r="P78" i="22"/>
  <c r="O78" i="22"/>
  <c r="N78" i="22"/>
  <c r="M78" i="22"/>
  <c r="L78" i="22"/>
  <c r="K78" i="22"/>
  <c r="I78" i="22"/>
  <c r="H78" i="22"/>
  <c r="G78" i="22"/>
  <c r="W77" i="22"/>
  <c r="V77" i="22"/>
  <c r="U77" i="22"/>
  <c r="T77" i="22"/>
  <c r="S77" i="22"/>
  <c r="R77" i="22"/>
  <c r="Q77" i="22"/>
  <c r="P77" i="22"/>
  <c r="O77" i="22"/>
  <c r="N77" i="22"/>
  <c r="M77" i="22"/>
  <c r="L77" i="22"/>
  <c r="K77" i="22"/>
  <c r="J77" i="22"/>
  <c r="I77" i="22"/>
  <c r="H77" i="22"/>
  <c r="G77" i="22"/>
  <c r="X75" i="22"/>
  <c r="X74" i="22" s="1"/>
  <c r="W75" i="22"/>
  <c r="J75" i="22"/>
  <c r="J74" i="22" s="1"/>
  <c r="W74" i="22"/>
  <c r="V74" i="22"/>
  <c r="U74" i="22"/>
  <c r="T74" i="22"/>
  <c r="S74" i="22"/>
  <c r="R74" i="22"/>
  <c r="Q74" i="22"/>
  <c r="P74" i="22"/>
  <c r="O74" i="22"/>
  <c r="N74" i="22"/>
  <c r="M74" i="22"/>
  <c r="L74" i="22"/>
  <c r="K74" i="22"/>
  <c r="I74" i="22"/>
  <c r="H74" i="22"/>
  <c r="G74" i="22"/>
  <c r="X73" i="22"/>
  <c r="X72" i="22" s="1"/>
  <c r="W73" i="22"/>
  <c r="J73" i="22"/>
  <c r="J72" i="22" s="1"/>
  <c r="W72" i="22"/>
  <c r="V72" i="22"/>
  <c r="U72" i="22"/>
  <c r="T72" i="22"/>
  <c r="S72" i="22"/>
  <c r="R72" i="22"/>
  <c r="Q72" i="22"/>
  <c r="P72" i="22"/>
  <c r="O72" i="22"/>
  <c r="N72" i="22"/>
  <c r="M72" i="22"/>
  <c r="L72" i="22"/>
  <c r="K72" i="22"/>
  <c r="I72" i="22"/>
  <c r="H72" i="22"/>
  <c r="G72" i="22"/>
  <c r="W71" i="22"/>
  <c r="W70" i="22" s="1"/>
  <c r="J71" i="22"/>
  <c r="V70" i="22"/>
  <c r="U70" i="22"/>
  <c r="T70" i="22"/>
  <c r="S70" i="22"/>
  <c r="R70" i="22"/>
  <c r="Q70" i="22"/>
  <c r="P70" i="22"/>
  <c r="O70" i="22"/>
  <c r="M70" i="22"/>
  <c r="L70" i="22"/>
  <c r="K70" i="22"/>
  <c r="I70" i="22"/>
  <c r="H70" i="22"/>
  <c r="G70" i="22"/>
  <c r="J68" i="22"/>
  <c r="J67" i="22" s="1"/>
  <c r="W67" i="22"/>
  <c r="V67" i="22"/>
  <c r="U67" i="22"/>
  <c r="T67" i="22"/>
  <c r="S67" i="22"/>
  <c r="R67" i="22"/>
  <c r="Q67" i="22"/>
  <c r="P67" i="22"/>
  <c r="O67" i="22"/>
  <c r="N67" i="22"/>
  <c r="L67" i="22"/>
  <c r="K67" i="22"/>
  <c r="I67" i="22"/>
  <c r="H67" i="22"/>
  <c r="G67" i="22"/>
  <c r="I65" i="22"/>
  <c r="J65" i="22" s="1"/>
  <c r="W64" i="22"/>
  <c r="V64" i="22"/>
  <c r="U64" i="22"/>
  <c r="T64" i="22"/>
  <c r="S64" i="22"/>
  <c r="R64" i="22"/>
  <c r="Q64" i="22"/>
  <c r="P64" i="22"/>
  <c r="O64" i="22"/>
  <c r="N64" i="22"/>
  <c r="L64" i="22"/>
  <c r="K64" i="22"/>
  <c r="H64" i="22"/>
  <c r="G64" i="22"/>
  <c r="J62" i="22"/>
  <c r="X62" i="22" s="1"/>
  <c r="X60" i="22"/>
  <c r="X59" i="22" s="1"/>
  <c r="W60" i="22"/>
  <c r="J60" i="22"/>
  <c r="J59" i="22" s="1"/>
  <c r="W59" i="22"/>
  <c r="V59" i="22"/>
  <c r="U59" i="22"/>
  <c r="T59" i="22"/>
  <c r="S59" i="22"/>
  <c r="R59" i="22"/>
  <c r="Q59" i="22"/>
  <c r="P59" i="22"/>
  <c r="O59" i="22"/>
  <c r="N59" i="22"/>
  <c r="M59" i="22"/>
  <c r="L59" i="22"/>
  <c r="K59" i="22"/>
  <c r="I59" i="22"/>
  <c r="H59" i="22"/>
  <c r="G59" i="22"/>
  <c r="X56" i="22"/>
  <c r="X55" i="22" s="1"/>
  <c r="W56" i="22"/>
  <c r="J56" i="22"/>
  <c r="J55" i="22" s="1"/>
  <c r="W55" i="22"/>
  <c r="V55" i="22"/>
  <c r="U55" i="22"/>
  <c r="T55" i="22"/>
  <c r="S55" i="22"/>
  <c r="R55" i="22"/>
  <c r="Q55" i="22"/>
  <c r="P55" i="22"/>
  <c r="O55" i="22"/>
  <c r="N55" i="22"/>
  <c r="M55" i="22"/>
  <c r="L55" i="22"/>
  <c r="K55" i="22"/>
  <c r="I55" i="22"/>
  <c r="H55" i="22"/>
  <c r="G55" i="22"/>
  <c r="J53" i="22"/>
  <c r="X53" i="22" s="1"/>
  <c r="W51" i="22"/>
  <c r="X51" i="22" s="1"/>
  <c r="X50" i="22" s="1"/>
  <c r="J51" i="22"/>
  <c r="V50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W48" i="22"/>
  <c r="J48" i="22"/>
  <c r="X48" i="22" s="1"/>
  <c r="X47" i="22" s="1"/>
  <c r="W47" i="22"/>
  <c r="V47" i="22"/>
  <c r="U47" i="22"/>
  <c r="T47" i="22"/>
  <c r="S47" i="22"/>
  <c r="R47" i="22"/>
  <c r="Q47" i="22"/>
  <c r="P47" i="22"/>
  <c r="O47" i="22"/>
  <c r="N47" i="22"/>
  <c r="M47" i="22"/>
  <c r="L47" i="22"/>
  <c r="K47" i="22"/>
  <c r="I47" i="22"/>
  <c r="H47" i="22"/>
  <c r="G47" i="22"/>
  <c r="W45" i="22"/>
  <c r="W44" i="22" s="1"/>
  <c r="J45" i="22"/>
  <c r="X45" i="22" s="1"/>
  <c r="X44" i="22" s="1"/>
  <c r="V44" i="22"/>
  <c r="U44" i="22"/>
  <c r="T44" i="22"/>
  <c r="S44" i="22"/>
  <c r="R44" i="22"/>
  <c r="Q44" i="22"/>
  <c r="P44" i="22"/>
  <c r="O44" i="22"/>
  <c r="N44" i="22"/>
  <c r="M44" i="22"/>
  <c r="L44" i="22"/>
  <c r="K44" i="22"/>
  <c r="I44" i="22"/>
  <c r="H44" i="22"/>
  <c r="G44" i="22"/>
  <c r="W42" i="22"/>
  <c r="W41" i="22" s="1"/>
  <c r="J42" i="22"/>
  <c r="X42" i="22" s="1"/>
  <c r="X41" i="22" s="1"/>
  <c r="V41" i="22"/>
  <c r="U41" i="22"/>
  <c r="T41" i="22"/>
  <c r="S41" i="22"/>
  <c r="R41" i="22"/>
  <c r="Q41" i="22"/>
  <c r="P41" i="22"/>
  <c r="O41" i="22"/>
  <c r="N41" i="22"/>
  <c r="M41" i="22"/>
  <c r="L41" i="22"/>
  <c r="K41" i="22"/>
  <c r="I41" i="22"/>
  <c r="H41" i="22"/>
  <c r="G41" i="22"/>
  <c r="X39" i="22"/>
  <c r="X38" i="22" s="1"/>
  <c r="W39" i="22"/>
  <c r="J39" i="22"/>
  <c r="J38" i="22" s="1"/>
  <c r="W38" i="22"/>
  <c r="V38" i="22"/>
  <c r="V34" i="22" s="1"/>
  <c r="U38" i="22"/>
  <c r="T38" i="22"/>
  <c r="S38" i="22"/>
  <c r="R38" i="22"/>
  <c r="Q38" i="22"/>
  <c r="P38" i="22"/>
  <c r="O38" i="22"/>
  <c r="O34" i="22" s="1"/>
  <c r="N38" i="22"/>
  <c r="M38" i="22"/>
  <c r="L38" i="22"/>
  <c r="K38" i="22"/>
  <c r="I38" i="22"/>
  <c r="H38" i="22"/>
  <c r="G38" i="22"/>
  <c r="G34" i="22" s="1"/>
  <c r="X36" i="22"/>
  <c r="W36" i="22"/>
  <c r="W35" i="22" s="1"/>
  <c r="J36" i="22"/>
  <c r="J35" i="22" s="1"/>
  <c r="X35" i="22"/>
  <c r="V35" i="22"/>
  <c r="U35" i="22"/>
  <c r="T35" i="22"/>
  <c r="T34" i="22" s="1"/>
  <c r="S35" i="22"/>
  <c r="S34" i="22" s="1"/>
  <c r="R35" i="22"/>
  <c r="Q35" i="22"/>
  <c r="Q34" i="22" s="1"/>
  <c r="P35" i="22"/>
  <c r="P34" i="22" s="1"/>
  <c r="O35" i="22"/>
  <c r="N35" i="22"/>
  <c r="M35" i="22"/>
  <c r="L35" i="22"/>
  <c r="L34" i="22" s="1"/>
  <c r="K35" i="22"/>
  <c r="K34" i="22" s="1"/>
  <c r="I35" i="22"/>
  <c r="H35" i="22"/>
  <c r="H34" i="22" s="1"/>
  <c r="G35" i="22"/>
  <c r="U34" i="22"/>
  <c r="R34" i="22"/>
  <c r="M34" i="22"/>
  <c r="W32" i="22"/>
  <c r="X32" i="22" s="1"/>
  <c r="J32" i="22"/>
  <c r="W29" i="22"/>
  <c r="W28" i="22" s="1"/>
  <c r="J29" i="22"/>
  <c r="V28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W26" i="22"/>
  <c r="X26" i="22" s="1"/>
  <c r="X25" i="22" s="1"/>
  <c r="J26" i="22"/>
  <c r="W25" i="22"/>
  <c r="V25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G25" i="22"/>
  <c r="X23" i="22"/>
  <c r="X22" i="22" s="1"/>
  <c r="W23" i="22"/>
  <c r="J23" i="22"/>
  <c r="J22" i="22" s="1"/>
  <c r="W22" i="22"/>
  <c r="V22" i="22"/>
  <c r="U22" i="22"/>
  <c r="T22" i="22"/>
  <c r="S22" i="22"/>
  <c r="R22" i="22"/>
  <c r="Q22" i="22"/>
  <c r="P22" i="22"/>
  <c r="O22" i="22"/>
  <c r="N22" i="22"/>
  <c r="M22" i="22"/>
  <c r="L22" i="22"/>
  <c r="K22" i="22"/>
  <c r="I22" i="22"/>
  <c r="H22" i="22"/>
  <c r="G22" i="22"/>
  <c r="X20" i="22"/>
  <c r="W20" i="22"/>
  <c r="J20" i="22"/>
  <c r="X17" i="22"/>
  <c r="X16" i="22" s="1"/>
  <c r="W17" i="22"/>
  <c r="J17" i="22"/>
  <c r="J16" i="22" s="1"/>
  <c r="W16" i="22"/>
  <c r="V16" i="22"/>
  <c r="U16" i="22"/>
  <c r="T16" i="22"/>
  <c r="S16" i="22"/>
  <c r="R16" i="22"/>
  <c r="Q16" i="22"/>
  <c r="P16" i="22"/>
  <c r="O16" i="22"/>
  <c r="N16" i="22"/>
  <c r="M16" i="22"/>
  <c r="L16" i="22"/>
  <c r="K16" i="22"/>
  <c r="I16" i="22"/>
  <c r="H16" i="22"/>
  <c r="G16" i="22"/>
  <c r="X14" i="22"/>
  <c r="W14" i="22"/>
  <c r="W13" i="22" s="1"/>
  <c r="J14" i="22"/>
  <c r="J13" i="22" s="1"/>
  <c r="X13" i="22"/>
  <c r="V13" i="22"/>
  <c r="U13" i="22"/>
  <c r="T13" i="22"/>
  <c r="T9" i="22" s="1"/>
  <c r="S13" i="22"/>
  <c r="S9" i="22" s="1"/>
  <c r="R13" i="22"/>
  <c r="Q13" i="22"/>
  <c r="P13" i="22"/>
  <c r="O13" i="22"/>
  <c r="N13" i="22"/>
  <c r="M13" i="22"/>
  <c r="L13" i="22"/>
  <c r="L9" i="22" s="1"/>
  <c r="K13" i="22"/>
  <c r="K9" i="22" s="1"/>
  <c r="I13" i="22"/>
  <c r="H13" i="22"/>
  <c r="G13" i="22"/>
  <c r="W11" i="22"/>
  <c r="W10" i="22" s="1"/>
  <c r="W9" i="22" s="1"/>
  <c r="J11" i="22"/>
  <c r="X11" i="22" s="1"/>
  <c r="X10" i="22" s="1"/>
  <c r="V10" i="22"/>
  <c r="V9" i="22" s="1"/>
  <c r="V8" i="22" s="1"/>
  <c r="U10" i="22"/>
  <c r="U9" i="22" s="1"/>
  <c r="U8" i="22" s="1"/>
  <c r="T10" i="22"/>
  <c r="S10" i="22"/>
  <c r="R10" i="22"/>
  <c r="Q10" i="22"/>
  <c r="Q9" i="22" s="1"/>
  <c r="P10" i="22"/>
  <c r="P9" i="22" s="1"/>
  <c r="O10" i="22"/>
  <c r="N10" i="22"/>
  <c r="N9" i="22" s="1"/>
  <c r="M10" i="22"/>
  <c r="M9" i="22" s="1"/>
  <c r="M8" i="22" s="1"/>
  <c r="L10" i="22"/>
  <c r="K10" i="22"/>
  <c r="I10" i="22"/>
  <c r="I9" i="22" s="1"/>
  <c r="H10" i="22"/>
  <c r="H9" i="22" s="1"/>
  <c r="G10" i="22"/>
  <c r="R9" i="22"/>
  <c r="R8" i="22" s="1"/>
  <c r="O9" i="22"/>
  <c r="O8" i="22" s="1"/>
  <c r="G9" i="22"/>
  <c r="X37" i="23" l="1"/>
  <c r="J37" i="23"/>
  <c r="J8" i="23" s="1"/>
  <c r="X31" i="23"/>
  <c r="X9" i="23" s="1"/>
  <c r="X8" i="23" s="1"/>
  <c r="X81" i="23"/>
  <c r="W37" i="23"/>
  <c r="P8" i="23"/>
  <c r="W8" i="23"/>
  <c r="N34" i="22"/>
  <c r="N8" i="22" s="1"/>
  <c r="X71" i="22"/>
  <c r="X70" i="22" s="1"/>
  <c r="Q8" i="22"/>
  <c r="I8" i="22"/>
  <c r="K8" i="22"/>
  <c r="S8" i="22"/>
  <c r="G8" i="22"/>
  <c r="L8" i="22"/>
  <c r="T8" i="22"/>
  <c r="X65" i="22"/>
  <c r="X64" i="22" s="1"/>
  <c r="J64" i="22"/>
  <c r="H8" i="22"/>
  <c r="X78" i="22"/>
  <c r="X77" i="22"/>
  <c r="P8" i="22"/>
  <c r="I34" i="22"/>
  <c r="W50" i="22"/>
  <c r="W34" i="22" s="1"/>
  <c r="W8" i="22" s="1"/>
  <c r="X29" i="22"/>
  <c r="X28" i="22" s="1"/>
  <c r="X9" i="22" s="1"/>
  <c r="J44" i="22"/>
  <c r="X68" i="22"/>
  <c r="X67" i="22" s="1"/>
  <c r="J41" i="22"/>
  <c r="J34" i="22" s="1"/>
  <c r="I64" i="22"/>
  <c r="J70" i="22"/>
  <c r="J10" i="22"/>
  <c r="J9" i="22" s="1"/>
  <c r="J47" i="22"/>
  <c r="J78" i="22"/>
  <c r="N41" i="21"/>
  <c r="W79" i="21"/>
  <c r="W77" i="21" s="1"/>
  <c r="J79" i="21"/>
  <c r="X79" i="21" s="1"/>
  <c r="W78" i="21"/>
  <c r="V78" i="21"/>
  <c r="U78" i="21"/>
  <c r="T78" i="21"/>
  <c r="S78" i="21"/>
  <c r="R78" i="21"/>
  <c r="Q78" i="21"/>
  <c r="P78" i="21"/>
  <c r="O78" i="21"/>
  <c r="N78" i="21"/>
  <c r="M78" i="21"/>
  <c r="L78" i="21"/>
  <c r="K78" i="21"/>
  <c r="I78" i="21"/>
  <c r="H78" i="21"/>
  <c r="G78" i="21"/>
  <c r="V77" i="21"/>
  <c r="U77" i="21"/>
  <c r="T77" i="21"/>
  <c r="S77" i="21"/>
  <c r="R77" i="21"/>
  <c r="Q77" i="21"/>
  <c r="P77" i="21"/>
  <c r="O77" i="21"/>
  <c r="N77" i="21"/>
  <c r="M77" i="21"/>
  <c r="L77" i="21"/>
  <c r="K77" i="21"/>
  <c r="J77" i="21"/>
  <c r="I77" i="21"/>
  <c r="H77" i="21"/>
  <c r="G77" i="21"/>
  <c r="W75" i="21"/>
  <c r="J75" i="21"/>
  <c r="J74" i="21" s="1"/>
  <c r="W74" i="21"/>
  <c r="V74" i="21"/>
  <c r="U74" i="21"/>
  <c r="T74" i="21"/>
  <c r="S74" i="21"/>
  <c r="R74" i="21"/>
  <c r="Q74" i="21"/>
  <c r="P74" i="21"/>
  <c r="O74" i="21"/>
  <c r="N74" i="21"/>
  <c r="M74" i="21"/>
  <c r="L74" i="21"/>
  <c r="K74" i="21"/>
  <c r="I74" i="21"/>
  <c r="H74" i="21"/>
  <c r="G74" i="21"/>
  <c r="W73" i="21"/>
  <c r="W72" i="21" s="1"/>
  <c r="J73" i="21"/>
  <c r="V72" i="21"/>
  <c r="U72" i="21"/>
  <c r="T72" i="21"/>
  <c r="S72" i="21"/>
  <c r="R72" i="21"/>
  <c r="Q72" i="21"/>
  <c r="P72" i="21"/>
  <c r="O72" i="21"/>
  <c r="N72" i="21"/>
  <c r="M72" i="21"/>
  <c r="L72" i="21"/>
  <c r="K72" i="21"/>
  <c r="J72" i="21"/>
  <c r="I72" i="21"/>
  <c r="H72" i="21"/>
  <c r="G72" i="21"/>
  <c r="W71" i="21"/>
  <c r="J71" i="21"/>
  <c r="X71" i="21" s="1"/>
  <c r="X70" i="21" s="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I70" i="21"/>
  <c r="H70" i="21"/>
  <c r="G70" i="21"/>
  <c r="J68" i="21"/>
  <c r="X68" i="21" s="1"/>
  <c r="X67" i="21" s="1"/>
  <c r="W67" i="21"/>
  <c r="V67" i="21"/>
  <c r="U67" i="21"/>
  <c r="T67" i="21"/>
  <c r="S67" i="21"/>
  <c r="R67" i="21"/>
  <c r="Q67" i="21"/>
  <c r="P67" i="21"/>
  <c r="O67" i="21"/>
  <c r="N67" i="21"/>
  <c r="L67" i="21"/>
  <c r="K67" i="21"/>
  <c r="J67" i="21"/>
  <c r="I67" i="21"/>
  <c r="H67" i="21"/>
  <c r="G67" i="21"/>
  <c r="I65" i="21"/>
  <c r="J65" i="21" s="1"/>
  <c r="W64" i="21"/>
  <c r="V64" i="21"/>
  <c r="U64" i="21"/>
  <c r="T64" i="21"/>
  <c r="S64" i="21"/>
  <c r="R64" i="21"/>
  <c r="Q64" i="21"/>
  <c r="P64" i="21"/>
  <c r="O64" i="21"/>
  <c r="N64" i="21"/>
  <c r="L64" i="21"/>
  <c r="K64" i="21"/>
  <c r="H64" i="21"/>
  <c r="G64" i="21"/>
  <c r="X62" i="21"/>
  <c r="J62" i="21"/>
  <c r="W60" i="21"/>
  <c r="J60" i="21"/>
  <c r="J59" i="21" s="1"/>
  <c r="W59" i="21"/>
  <c r="V59" i="21"/>
  <c r="U59" i="21"/>
  <c r="T59" i="21"/>
  <c r="S59" i="21"/>
  <c r="R59" i="21"/>
  <c r="Q59" i="21"/>
  <c r="P59" i="21"/>
  <c r="O59" i="21"/>
  <c r="N59" i="21"/>
  <c r="M59" i="21"/>
  <c r="L59" i="21"/>
  <c r="K59" i="21"/>
  <c r="I59" i="21"/>
  <c r="H59" i="21"/>
  <c r="G59" i="21"/>
  <c r="W56" i="21"/>
  <c r="W55" i="21" s="1"/>
  <c r="J56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X53" i="21"/>
  <c r="J53" i="21"/>
  <c r="W51" i="21"/>
  <c r="W50" i="21" s="1"/>
  <c r="J51" i="21"/>
  <c r="J50" i="21" s="1"/>
  <c r="V50" i="21"/>
  <c r="U50" i="21"/>
  <c r="T50" i="21"/>
  <c r="S50" i="21"/>
  <c r="R50" i="21"/>
  <c r="Q50" i="21"/>
  <c r="P50" i="21"/>
  <c r="O50" i="21"/>
  <c r="N50" i="21"/>
  <c r="M50" i="21"/>
  <c r="L50" i="21"/>
  <c r="K50" i="21"/>
  <c r="I50" i="21"/>
  <c r="H50" i="21"/>
  <c r="G50" i="21"/>
  <c r="W48" i="21"/>
  <c r="J48" i="21"/>
  <c r="X48" i="21" s="1"/>
  <c r="X47" i="21" s="1"/>
  <c r="W47" i="21"/>
  <c r="V47" i="21"/>
  <c r="U47" i="21"/>
  <c r="T47" i="21"/>
  <c r="S47" i="21"/>
  <c r="R47" i="21"/>
  <c r="Q47" i="21"/>
  <c r="P47" i="21"/>
  <c r="O47" i="21"/>
  <c r="N47" i="21"/>
  <c r="M47" i="21"/>
  <c r="L47" i="21"/>
  <c r="K47" i="21"/>
  <c r="J47" i="21"/>
  <c r="I47" i="21"/>
  <c r="H47" i="21"/>
  <c r="G47" i="21"/>
  <c r="X45" i="21"/>
  <c r="X44" i="21" s="1"/>
  <c r="W45" i="21"/>
  <c r="J45" i="21"/>
  <c r="J44" i="21" s="1"/>
  <c r="W44" i="21"/>
  <c r="V44" i="21"/>
  <c r="U44" i="21"/>
  <c r="T44" i="21"/>
  <c r="S44" i="21"/>
  <c r="R44" i="21"/>
  <c r="Q44" i="21"/>
  <c r="P44" i="21"/>
  <c r="O44" i="21"/>
  <c r="N44" i="21"/>
  <c r="M44" i="21"/>
  <c r="L44" i="21"/>
  <c r="K44" i="21"/>
  <c r="I44" i="21"/>
  <c r="H44" i="21"/>
  <c r="G44" i="21"/>
  <c r="W42" i="21"/>
  <c r="W41" i="21" s="1"/>
  <c r="J42" i="21"/>
  <c r="J41" i="21" s="1"/>
  <c r="V41" i="21"/>
  <c r="U41" i="21"/>
  <c r="T41" i="21"/>
  <c r="S41" i="21"/>
  <c r="R41" i="21"/>
  <c r="Q41" i="21"/>
  <c r="P41" i="21"/>
  <c r="P34" i="21" s="1"/>
  <c r="O41" i="21"/>
  <c r="M41" i="21"/>
  <c r="L41" i="21"/>
  <c r="K41" i="21"/>
  <c r="I41" i="21"/>
  <c r="H41" i="21"/>
  <c r="H34" i="21" s="1"/>
  <c r="G41" i="21"/>
  <c r="W39" i="21"/>
  <c r="J39" i="21"/>
  <c r="J38" i="21" s="1"/>
  <c r="W38" i="21"/>
  <c r="V38" i="21"/>
  <c r="V34" i="21" s="1"/>
  <c r="U38" i="21"/>
  <c r="U34" i="21" s="1"/>
  <c r="T38" i="21"/>
  <c r="S38" i="21"/>
  <c r="R38" i="21"/>
  <c r="Q38" i="21"/>
  <c r="Q34" i="21" s="1"/>
  <c r="P38" i="21"/>
  <c r="O38" i="21"/>
  <c r="O34" i="21" s="1"/>
  <c r="N38" i="21"/>
  <c r="M38" i="21"/>
  <c r="M34" i="21" s="1"/>
  <c r="L38" i="21"/>
  <c r="K38" i="21"/>
  <c r="I38" i="21"/>
  <c r="H38" i="21"/>
  <c r="G38" i="21"/>
  <c r="G34" i="21" s="1"/>
  <c r="W36" i="21"/>
  <c r="W35" i="21" s="1"/>
  <c r="J36" i="21"/>
  <c r="V35" i="21"/>
  <c r="U35" i="21"/>
  <c r="T35" i="21"/>
  <c r="S35" i="21"/>
  <c r="S34" i="21" s="1"/>
  <c r="R35" i="21"/>
  <c r="R34" i="21" s="1"/>
  <c r="Q35" i="21"/>
  <c r="P35" i="21"/>
  <c r="O35" i="21"/>
  <c r="N35" i="21"/>
  <c r="M35" i="21"/>
  <c r="L35" i="21"/>
  <c r="K35" i="21"/>
  <c r="K34" i="21" s="1"/>
  <c r="J35" i="21"/>
  <c r="I35" i="21"/>
  <c r="H35" i="21"/>
  <c r="G35" i="21"/>
  <c r="T34" i="21"/>
  <c r="L34" i="21"/>
  <c r="W32" i="21"/>
  <c r="J32" i="21"/>
  <c r="X32" i="21" s="1"/>
  <c r="W29" i="21"/>
  <c r="W28" i="21" s="1"/>
  <c r="J29" i="21"/>
  <c r="X29" i="21" s="1"/>
  <c r="V28" i="21"/>
  <c r="U28" i="21"/>
  <c r="T28" i="21"/>
  <c r="S28" i="21"/>
  <c r="R28" i="21"/>
  <c r="Q28" i="21"/>
  <c r="P28" i="21"/>
  <c r="O28" i="21"/>
  <c r="N28" i="21"/>
  <c r="M28" i="21"/>
  <c r="L28" i="21"/>
  <c r="K28" i="21"/>
  <c r="I28" i="21"/>
  <c r="H28" i="21"/>
  <c r="G28" i="21"/>
  <c r="W26" i="21"/>
  <c r="W25" i="21" s="1"/>
  <c r="J26" i="21"/>
  <c r="X26" i="21" s="1"/>
  <c r="X25" i="21" s="1"/>
  <c r="V25" i="21"/>
  <c r="U25" i="21"/>
  <c r="T25" i="21"/>
  <c r="S25" i="21"/>
  <c r="R25" i="21"/>
  <c r="Q25" i="21"/>
  <c r="P25" i="21"/>
  <c r="O25" i="21"/>
  <c r="N25" i="21"/>
  <c r="M25" i="21"/>
  <c r="L25" i="21"/>
  <c r="K25" i="21"/>
  <c r="I25" i="21"/>
  <c r="G25" i="21"/>
  <c r="W23" i="21"/>
  <c r="J23" i="21"/>
  <c r="J22" i="21" s="1"/>
  <c r="W22" i="21"/>
  <c r="V22" i="21"/>
  <c r="U22" i="21"/>
  <c r="T22" i="21"/>
  <c r="S22" i="21"/>
  <c r="R22" i="21"/>
  <c r="Q22" i="21"/>
  <c r="P22" i="21"/>
  <c r="O22" i="21"/>
  <c r="N22" i="21"/>
  <c r="M22" i="21"/>
  <c r="L22" i="21"/>
  <c r="K22" i="21"/>
  <c r="I22" i="21"/>
  <c r="H22" i="21"/>
  <c r="G22" i="21"/>
  <c r="W20" i="21"/>
  <c r="X20" i="21" s="1"/>
  <c r="J20" i="21"/>
  <c r="X17" i="21"/>
  <c r="X16" i="21" s="1"/>
  <c r="W17" i="21"/>
  <c r="J17" i="21"/>
  <c r="J16" i="21" s="1"/>
  <c r="V16" i="21"/>
  <c r="U16" i="21"/>
  <c r="T16" i="21"/>
  <c r="S16" i="21"/>
  <c r="R16" i="21"/>
  <c r="Q16" i="21"/>
  <c r="P16" i="21"/>
  <c r="O16" i="21"/>
  <c r="N16" i="21"/>
  <c r="M16" i="21"/>
  <c r="L16" i="21"/>
  <c r="K16" i="21"/>
  <c r="I16" i="21"/>
  <c r="H16" i="21"/>
  <c r="G16" i="21"/>
  <c r="W14" i="21"/>
  <c r="W13" i="21" s="1"/>
  <c r="J14" i="21"/>
  <c r="V13" i="21"/>
  <c r="V9" i="21" s="1"/>
  <c r="U13" i="21"/>
  <c r="T13" i="21"/>
  <c r="T9" i="21" s="1"/>
  <c r="T8" i="21" s="1"/>
  <c r="S13" i="21"/>
  <c r="S9" i="21" s="1"/>
  <c r="R13" i="21"/>
  <c r="R9" i="21" s="1"/>
  <c r="R8" i="21" s="1"/>
  <c r="Q13" i="21"/>
  <c r="P13" i="21"/>
  <c r="O13" i="21"/>
  <c r="N13" i="21"/>
  <c r="N9" i="21" s="1"/>
  <c r="M13" i="21"/>
  <c r="L13" i="21"/>
  <c r="L9" i="21" s="1"/>
  <c r="L8" i="21" s="1"/>
  <c r="K13" i="21"/>
  <c r="K9" i="21" s="1"/>
  <c r="J13" i="21"/>
  <c r="I13" i="21"/>
  <c r="H13" i="21"/>
  <c r="G13" i="21"/>
  <c r="W11" i="21"/>
  <c r="J11" i="21"/>
  <c r="X11" i="21" s="1"/>
  <c r="X10" i="21" s="1"/>
  <c r="W10" i="21"/>
  <c r="V10" i="21"/>
  <c r="U10" i="21"/>
  <c r="U9" i="21" s="1"/>
  <c r="U8" i="21" s="1"/>
  <c r="T10" i="21"/>
  <c r="S10" i="21"/>
  <c r="R10" i="21"/>
  <c r="Q10" i="21"/>
  <c r="P10" i="21"/>
  <c r="P9" i="21" s="1"/>
  <c r="O10" i="21"/>
  <c r="O9" i="21" s="1"/>
  <c r="O8" i="21" s="1"/>
  <c r="N10" i="21"/>
  <c r="M10" i="21"/>
  <c r="M9" i="21" s="1"/>
  <c r="M8" i="21" s="1"/>
  <c r="L10" i="21"/>
  <c r="K10" i="21"/>
  <c r="I10" i="21"/>
  <c r="H10" i="21"/>
  <c r="H9" i="21" s="1"/>
  <c r="G10" i="21"/>
  <c r="G9" i="21" s="1"/>
  <c r="G8" i="21" s="1"/>
  <c r="Q9" i="21"/>
  <c r="Q8" i="21" s="1"/>
  <c r="I9" i="21"/>
  <c r="X34" i="22" l="1"/>
  <c r="X8" i="22" s="1"/>
  <c r="J8" i="22"/>
  <c r="N34" i="21"/>
  <c r="K8" i="21"/>
  <c r="P8" i="21"/>
  <c r="W34" i="21"/>
  <c r="S8" i="21"/>
  <c r="X28" i="21"/>
  <c r="X65" i="21"/>
  <c r="X64" i="21" s="1"/>
  <c r="J64" i="21"/>
  <c r="J34" i="21" s="1"/>
  <c r="X78" i="21"/>
  <c r="X77" i="21"/>
  <c r="H8" i="21"/>
  <c r="N8" i="21"/>
  <c r="V8" i="21"/>
  <c r="X14" i="21"/>
  <c r="X13" i="21" s="1"/>
  <c r="X9" i="21" s="1"/>
  <c r="X36" i="21"/>
  <c r="X35" i="21" s="1"/>
  <c r="X56" i="21"/>
  <c r="X55" i="21" s="1"/>
  <c r="X51" i="21"/>
  <c r="X50" i="21" s="1"/>
  <c r="X23" i="21"/>
  <c r="X22" i="21" s="1"/>
  <c r="J28" i="21"/>
  <c r="X39" i="21"/>
  <c r="X38" i="21" s="1"/>
  <c r="X60" i="21"/>
  <c r="X59" i="21" s="1"/>
  <c r="X75" i="21"/>
  <c r="X74" i="21" s="1"/>
  <c r="J10" i="21"/>
  <c r="X42" i="21"/>
  <c r="X41" i="21" s="1"/>
  <c r="I64" i="21"/>
  <c r="I34" i="21" s="1"/>
  <c r="I8" i="21" s="1"/>
  <c r="J70" i="21"/>
  <c r="J25" i="21"/>
  <c r="X73" i="21"/>
  <c r="X72" i="21" s="1"/>
  <c r="W16" i="21"/>
  <c r="W9" i="21" s="1"/>
  <c r="W8" i="21" s="1"/>
  <c r="J78" i="21"/>
  <c r="N38" i="20"/>
  <c r="N34" i="20" s="1"/>
  <c r="N22" i="20"/>
  <c r="N13" i="20"/>
  <c r="N10" i="20"/>
  <c r="W79" i="20"/>
  <c r="J79" i="20"/>
  <c r="X79" i="20" s="1"/>
  <c r="W78" i="20"/>
  <c r="V78" i="20"/>
  <c r="U78" i="20"/>
  <c r="T78" i="20"/>
  <c r="S78" i="20"/>
  <c r="R78" i="20"/>
  <c r="Q78" i="20"/>
  <c r="P78" i="20"/>
  <c r="O78" i="20"/>
  <c r="N78" i="20"/>
  <c r="M78" i="20"/>
  <c r="L78" i="20"/>
  <c r="K78" i="20"/>
  <c r="J78" i="20"/>
  <c r="I78" i="20"/>
  <c r="H78" i="20"/>
  <c r="G78" i="20"/>
  <c r="W77" i="20"/>
  <c r="V77" i="20"/>
  <c r="U77" i="20"/>
  <c r="T77" i="20"/>
  <c r="S77" i="20"/>
  <c r="R77" i="20"/>
  <c r="Q77" i="20"/>
  <c r="P77" i="20"/>
  <c r="O77" i="20"/>
  <c r="N77" i="20"/>
  <c r="M77" i="20"/>
  <c r="L77" i="20"/>
  <c r="K77" i="20"/>
  <c r="J77" i="20"/>
  <c r="I77" i="20"/>
  <c r="H77" i="20"/>
  <c r="G77" i="20"/>
  <c r="X75" i="20"/>
  <c r="X74" i="20" s="1"/>
  <c r="W75" i="20"/>
  <c r="J75" i="20"/>
  <c r="J74" i="20" s="1"/>
  <c r="W74" i="20"/>
  <c r="V74" i="20"/>
  <c r="U74" i="20"/>
  <c r="T74" i="20"/>
  <c r="S74" i="20"/>
  <c r="R74" i="20"/>
  <c r="Q74" i="20"/>
  <c r="P74" i="20"/>
  <c r="O74" i="20"/>
  <c r="N74" i="20"/>
  <c r="M74" i="20"/>
  <c r="L74" i="20"/>
  <c r="K74" i="20"/>
  <c r="I74" i="20"/>
  <c r="H74" i="20"/>
  <c r="G74" i="20"/>
  <c r="X73" i="20"/>
  <c r="X72" i="20" s="1"/>
  <c r="W73" i="20"/>
  <c r="J73" i="20"/>
  <c r="J72" i="20" s="1"/>
  <c r="W72" i="20"/>
  <c r="V72" i="20"/>
  <c r="U72" i="20"/>
  <c r="T72" i="20"/>
  <c r="S72" i="20"/>
  <c r="R72" i="20"/>
  <c r="Q72" i="20"/>
  <c r="P72" i="20"/>
  <c r="O72" i="20"/>
  <c r="N72" i="20"/>
  <c r="M72" i="20"/>
  <c r="L72" i="20"/>
  <c r="K72" i="20"/>
  <c r="I72" i="20"/>
  <c r="H72" i="20"/>
  <c r="G72" i="20"/>
  <c r="W71" i="20"/>
  <c r="W70" i="20" s="1"/>
  <c r="J71" i="20"/>
  <c r="X71" i="20" s="1"/>
  <c r="X70" i="20" s="1"/>
  <c r="V70" i="20"/>
  <c r="U70" i="20"/>
  <c r="T70" i="20"/>
  <c r="S70" i="20"/>
  <c r="R70" i="20"/>
  <c r="Q70" i="20"/>
  <c r="P70" i="20"/>
  <c r="O70" i="20"/>
  <c r="N70" i="20"/>
  <c r="M70" i="20"/>
  <c r="L70" i="20"/>
  <c r="K70" i="20"/>
  <c r="I70" i="20"/>
  <c r="H70" i="20"/>
  <c r="G70" i="20"/>
  <c r="J68" i="20"/>
  <c r="J67" i="20" s="1"/>
  <c r="W67" i="20"/>
  <c r="V67" i="20"/>
  <c r="U67" i="20"/>
  <c r="T67" i="20"/>
  <c r="S67" i="20"/>
  <c r="R67" i="20"/>
  <c r="Q67" i="20"/>
  <c r="P67" i="20"/>
  <c r="O67" i="20"/>
  <c r="N67" i="20"/>
  <c r="L67" i="20"/>
  <c r="K67" i="20"/>
  <c r="I67" i="20"/>
  <c r="H67" i="20"/>
  <c r="G67" i="20"/>
  <c r="I65" i="20"/>
  <c r="J65" i="20" s="1"/>
  <c r="W64" i="20"/>
  <c r="V64" i="20"/>
  <c r="U64" i="20"/>
  <c r="T64" i="20"/>
  <c r="S64" i="20"/>
  <c r="R64" i="20"/>
  <c r="Q64" i="20"/>
  <c r="P64" i="20"/>
  <c r="O64" i="20"/>
  <c r="N64" i="20"/>
  <c r="L64" i="20"/>
  <c r="K64" i="20"/>
  <c r="H64" i="20"/>
  <c r="G64" i="20"/>
  <c r="J62" i="20"/>
  <c r="X62" i="20" s="1"/>
  <c r="X60" i="20"/>
  <c r="X59" i="20" s="1"/>
  <c r="W60" i="20"/>
  <c r="J60" i="20"/>
  <c r="J59" i="20" s="1"/>
  <c r="W59" i="20"/>
  <c r="V59" i="20"/>
  <c r="U59" i="20"/>
  <c r="T59" i="20"/>
  <c r="S59" i="20"/>
  <c r="R59" i="20"/>
  <c r="Q59" i="20"/>
  <c r="P59" i="20"/>
  <c r="O59" i="20"/>
  <c r="N59" i="20"/>
  <c r="M59" i="20"/>
  <c r="L59" i="20"/>
  <c r="K59" i="20"/>
  <c r="I59" i="20"/>
  <c r="H59" i="20"/>
  <c r="G59" i="20"/>
  <c r="X56" i="20"/>
  <c r="X55" i="20" s="1"/>
  <c r="W56" i="20"/>
  <c r="J56" i="20"/>
  <c r="J55" i="20" s="1"/>
  <c r="W55" i="20"/>
  <c r="V55" i="20"/>
  <c r="U55" i="20"/>
  <c r="T55" i="20"/>
  <c r="S55" i="20"/>
  <c r="R55" i="20"/>
  <c r="Q55" i="20"/>
  <c r="P55" i="20"/>
  <c r="O55" i="20"/>
  <c r="N55" i="20"/>
  <c r="M55" i="20"/>
  <c r="L55" i="20"/>
  <c r="K55" i="20"/>
  <c r="I55" i="20"/>
  <c r="H55" i="20"/>
  <c r="G55" i="20"/>
  <c r="J53" i="20"/>
  <c r="X53" i="20" s="1"/>
  <c r="W51" i="20"/>
  <c r="X51" i="20" s="1"/>
  <c r="X50" i="20" s="1"/>
  <c r="J51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G50" i="20"/>
  <c r="W48" i="20"/>
  <c r="J48" i="20"/>
  <c r="X48" i="20" s="1"/>
  <c r="X47" i="20" s="1"/>
  <c r="W47" i="20"/>
  <c r="V47" i="20"/>
  <c r="U47" i="20"/>
  <c r="T47" i="20"/>
  <c r="S47" i="20"/>
  <c r="R47" i="20"/>
  <c r="Q47" i="20"/>
  <c r="P47" i="20"/>
  <c r="O47" i="20"/>
  <c r="N47" i="20"/>
  <c r="M47" i="20"/>
  <c r="L47" i="20"/>
  <c r="K47" i="20"/>
  <c r="I47" i="20"/>
  <c r="H47" i="20"/>
  <c r="G47" i="20"/>
  <c r="W45" i="20"/>
  <c r="W44" i="20" s="1"/>
  <c r="J45" i="20"/>
  <c r="X45" i="20" s="1"/>
  <c r="X44" i="20" s="1"/>
  <c r="V44" i="20"/>
  <c r="U44" i="20"/>
  <c r="T44" i="20"/>
  <c r="S44" i="20"/>
  <c r="R44" i="20"/>
  <c r="Q44" i="20"/>
  <c r="P44" i="20"/>
  <c r="O44" i="20"/>
  <c r="N44" i="20"/>
  <c r="M44" i="20"/>
  <c r="L44" i="20"/>
  <c r="K44" i="20"/>
  <c r="I44" i="20"/>
  <c r="H44" i="20"/>
  <c r="G44" i="20"/>
  <c r="W42" i="20"/>
  <c r="W41" i="20" s="1"/>
  <c r="J42" i="20"/>
  <c r="J41" i="20" s="1"/>
  <c r="V41" i="20"/>
  <c r="U41" i="20"/>
  <c r="T41" i="20"/>
  <c r="S41" i="20"/>
  <c r="R41" i="20"/>
  <c r="Q41" i="20"/>
  <c r="P41" i="20"/>
  <c r="O41" i="20"/>
  <c r="N41" i="20"/>
  <c r="M41" i="20"/>
  <c r="L41" i="20"/>
  <c r="K41" i="20"/>
  <c r="I41" i="20"/>
  <c r="H41" i="20"/>
  <c r="G41" i="20"/>
  <c r="X39" i="20"/>
  <c r="X38" i="20" s="1"/>
  <c r="W39" i="20"/>
  <c r="J39" i="20"/>
  <c r="J38" i="20" s="1"/>
  <c r="W38" i="20"/>
  <c r="V38" i="20"/>
  <c r="V34" i="20" s="1"/>
  <c r="U38" i="20"/>
  <c r="T38" i="20"/>
  <c r="S38" i="20"/>
  <c r="R38" i="20"/>
  <c r="Q38" i="20"/>
  <c r="P38" i="20"/>
  <c r="O38" i="20"/>
  <c r="O34" i="20" s="1"/>
  <c r="M38" i="20"/>
  <c r="L38" i="20"/>
  <c r="K38" i="20"/>
  <c r="I38" i="20"/>
  <c r="H38" i="20"/>
  <c r="G38" i="20"/>
  <c r="G34" i="20" s="1"/>
  <c r="X36" i="20"/>
  <c r="X35" i="20" s="1"/>
  <c r="W36" i="20"/>
  <c r="J36" i="20"/>
  <c r="J35" i="20" s="1"/>
  <c r="W35" i="20"/>
  <c r="V35" i="20"/>
  <c r="U35" i="20"/>
  <c r="T35" i="20"/>
  <c r="T34" i="20" s="1"/>
  <c r="S35" i="20"/>
  <c r="S34" i="20" s="1"/>
  <c r="R35" i="20"/>
  <c r="Q35" i="20"/>
  <c r="Q34" i="20" s="1"/>
  <c r="P35" i="20"/>
  <c r="P34" i="20" s="1"/>
  <c r="O35" i="20"/>
  <c r="N35" i="20"/>
  <c r="M35" i="20"/>
  <c r="L35" i="20"/>
  <c r="L34" i="20" s="1"/>
  <c r="K35" i="20"/>
  <c r="K34" i="20" s="1"/>
  <c r="I35" i="20"/>
  <c r="H35" i="20"/>
  <c r="H34" i="20" s="1"/>
  <c r="G35" i="20"/>
  <c r="U34" i="20"/>
  <c r="R34" i="20"/>
  <c r="M34" i="20"/>
  <c r="W32" i="20"/>
  <c r="X32" i="20" s="1"/>
  <c r="J32" i="20"/>
  <c r="W29" i="20"/>
  <c r="W28" i="20" s="1"/>
  <c r="J29" i="20"/>
  <c r="V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G28" i="20"/>
  <c r="W26" i="20"/>
  <c r="X26" i="20" s="1"/>
  <c r="X25" i="20" s="1"/>
  <c r="J26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G25" i="20"/>
  <c r="X23" i="20"/>
  <c r="X22" i="20" s="1"/>
  <c r="W23" i="20"/>
  <c r="J23" i="20"/>
  <c r="J22" i="20" s="1"/>
  <c r="W22" i="20"/>
  <c r="V22" i="20"/>
  <c r="U22" i="20"/>
  <c r="T22" i="20"/>
  <c r="S22" i="20"/>
  <c r="R22" i="20"/>
  <c r="Q22" i="20"/>
  <c r="P22" i="20"/>
  <c r="O22" i="20"/>
  <c r="M22" i="20"/>
  <c r="L22" i="20"/>
  <c r="K22" i="20"/>
  <c r="I22" i="20"/>
  <c r="H22" i="20"/>
  <c r="G22" i="20"/>
  <c r="X20" i="20"/>
  <c r="W20" i="20"/>
  <c r="J20" i="20"/>
  <c r="X17" i="20"/>
  <c r="X16" i="20" s="1"/>
  <c r="W17" i="20"/>
  <c r="J17" i="20"/>
  <c r="J16" i="20" s="1"/>
  <c r="W16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I16" i="20"/>
  <c r="H16" i="20"/>
  <c r="G16" i="20"/>
  <c r="W14" i="20"/>
  <c r="W13" i="20" s="1"/>
  <c r="J14" i="20"/>
  <c r="J13" i="20" s="1"/>
  <c r="V13" i="20"/>
  <c r="U13" i="20"/>
  <c r="T13" i="20"/>
  <c r="T9" i="20" s="1"/>
  <c r="S13" i="20"/>
  <c r="S9" i="20" s="1"/>
  <c r="R13" i="20"/>
  <c r="Q13" i="20"/>
  <c r="P13" i="20"/>
  <c r="O13" i="20"/>
  <c r="M13" i="20"/>
  <c r="L13" i="20"/>
  <c r="L9" i="20" s="1"/>
  <c r="K13" i="20"/>
  <c r="K9" i="20" s="1"/>
  <c r="I13" i="20"/>
  <c r="H13" i="20"/>
  <c r="G13" i="20"/>
  <c r="W11" i="20"/>
  <c r="W10" i="20" s="1"/>
  <c r="J11" i="20"/>
  <c r="V10" i="20"/>
  <c r="V9" i="20" s="1"/>
  <c r="U10" i="20"/>
  <c r="U9" i="20" s="1"/>
  <c r="U8" i="20" s="1"/>
  <c r="T10" i="20"/>
  <c r="S10" i="20"/>
  <c r="R10" i="20"/>
  <c r="Q10" i="20"/>
  <c r="Q9" i="20" s="1"/>
  <c r="P10" i="20"/>
  <c r="P9" i="20" s="1"/>
  <c r="P8" i="20" s="1"/>
  <c r="O10" i="20"/>
  <c r="M10" i="20"/>
  <c r="M9" i="20" s="1"/>
  <c r="M8" i="20" s="1"/>
  <c r="L10" i="20"/>
  <c r="K10" i="20"/>
  <c r="I10" i="20"/>
  <c r="I9" i="20" s="1"/>
  <c r="H10" i="20"/>
  <c r="H9" i="20" s="1"/>
  <c r="G10" i="20"/>
  <c r="R9" i="20"/>
  <c r="R8" i="20" s="1"/>
  <c r="O9" i="20"/>
  <c r="G9" i="20"/>
  <c r="J9" i="21" l="1"/>
  <c r="J8" i="21" s="1"/>
  <c r="X34" i="21"/>
  <c r="X8" i="21" s="1"/>
  <c r="N9" i="20"/>
  <c r="N8" i="20" s="1"/>
  <c r="X14" i="20"/>
  <c r="X13" i="20" s="1"/>
  <c r="X9" i="20" s="1"/>
  <c r="W9" i="20"/>
  <c r="X11" i="20"/>
  <c r="X10" i="20" s="1"/>
  <c r="X65" i="20"/>
  <c r="X64" i="20" s="1"/>
  <c r="J64" i="20"/>
  <c r="X78" i="20"/>
  <c r="X77" i="20"/>
  <c r="S8" i="20"/>
  <c r="G8" i="20"/>
  <c r="L8" i="20"/>
  <c r="T8" i="20"/>
  <c r="O8" i="20"/>
  <c r="V8" i="20"/>
  <c r="H8" i="20"/>
  <c r="I34" i="20"/>
  <c r="I8" i="20" s="1"/>
  <c r="Q8" i="20"/>
  <c r="W34" i="20"/>
  <c r="W8" i="20" s="1"/>
  <c r="K8" i="20"/>
  <c r="W50" i="20"/>
  <c r="X29" i="20"/>
  <c r="X28" i="20" s="1"/>
  <c r="J44" i="20"/>
  <c r="J34" i="20" s="1"/>
  <c r="X68" i="20"/>
  <c r="X67" i="20" s="1"/>
  <c r="J10" i="20"/>
  <c r="J9" i="20" s="1"/>
  <c r="X42" i="20"/>
  <c r="X41" i="20" s="1"/>
  <c r="X34" i="20" s="1"/>
  <c r="I64" i="20"/>
  <c r="J70" i="20"/>
  <c r="J47" i="20"/>
  <c r="N25" i="19"/>
  <c r="X79" i="19"/>
  <c r="X78" i="19" s="1"/>
  <c r="W79" i="19"/>
  <c r="W77" i="19" s="1"/>
  <c r="J79" i="19"/>
  <c r="J78" i="19" s="1"/>
  <c r="W78" i="19"/>
  <c r="V78" i="19"/>
  <c r="U78" i="19"/>
  <c r="T78" i="19"/>
  <c r="S78" i="19"/>
  <c r="R78" i="19"/>
  <c r="Q78" i="19"/>
  <c r="P78" i="19"/>
  <c r="O78" i="19"/>
  <c r="N78" i="19"/>
  <c r="M78" i="19"/>
  <c r="L78" i="19"/>
  <c r="K78" i="19"/>
  <c r="I78" i="19"/>
  <c r="H78" i="19"/>
  <c r="G78" i="19"/>
  <c r="X77" i="19"/>
  <c r="V77" i="19"/>
  <c r="U77" i="19"/>
  <c r="T77" i="19"/>
  <c r="S77" i="19"/>
  <c r="R77" i="19"/>
  <c r="Q77" i="19"/>
  <c r="P77" i="19"/>
  <c r="O77" i="19"/>
  <c r="N77" i="19"/>
  <c r="M77" i="19"/>
  <c r="L77" i="19"/>
  <c r="K77" i="19"/>
  <c r="I77" i="19"/>
  <c r="H77" i="19"/>
  <c r="G77" i="19"/>
  <c r="W75" i="19"/>
  <c r="W74" i="19" s="1"/>
  <c r="J75" i="19"/>
  <c r="V74" i="19"/>
  <c r="U74" i="19"/>
  <c r="T74" i="19"/>
  <c r="S74" i="19"/>
  <c r="R74" i="19"/>
  <c r="Q74" i="19"/>
  <c r="P74" i="19"/>
  <c r="O74" i="19"/>
  <c r="N74" i="19"/>
  <c r="M74" i="19"/>
  <c r="L74" i="19"/>
  <c r="K74" i="19"/>
  <c r="J74" i="19"/>
  <c r="I74" i="19"/>
  <c r="H74" i="19"/>
  <c r="G74" i="19"/>
  <c r="W73" i="19"/>
  <c r="X73" i="19" s="1"/>
  <c r="X72" i="19" s="1"/>
  <c r="J73" i="19"/>
  <c r="V72" i="19"/>
  <c r="U72" i="19"/>
  <c r="T72" i="19"/>
  <c r="S72" i="19"/>
  <c r="R72" i="19"/>
  <c r="Q72" i="19"/>
  <c r="P72" i="19"/>
  <c r="O72" i="19"/>
  <c r="N72" i="19"/>
  <c r="M72" i="19"/>
  <c r="L72" i="19"/>
  <c r="K72" i="19"/>
  <c r="J72" i="19"/>
  <c r="I72" i="19"/>
  <c r="H72" i="19"/>
  <c r="G72" i="19"/>
  <c r="W71" i="19"/>
  <c r="X71" i="19" s="1"/>
  <c r="X70" i="19" s="1"/>
  <c r="J71" i="19"/>
  <c r="W70" i="19"/>
  <c r="V70" i="19"/>
  <c r="U70" i="19"/>
  <c r="T70" i="19"/>
  <c r="S70" i="19"/>
  <c r="R70" i="19"/>
  <c r="Q70" i="19"/>
  <c r="P70" i="19"/>
  <c r="O70" i="19"/>
  <c r="N70" i="19"/>
  <c r="M70" i="19"/>
  <c r="L70" i="19"/>
  <c r="K70" i="19"/>
  <c r="J70" i="19"/>
  <c r="I70" i="19"/>
  <c r="H70" i="19"/>
  <c r="G70" i="19"/>
  <c r="J68" i="19"/>
  <c r="X68" i="19" s="1"/>
  <c r="X67" i="19" s="1"/>
  <c r="W67" i="19"/>
  <c r="V67" i="19"/>
  <c r="U67" i="19"/>
  <c r="T67" i="19"/>
  <c r="S67" i="19"/>
  <c r="R67" i="19"/>
  <c r="Q67" i="19"/>
  <c r="P67" i="19"/>
  <c r="O67" i="19"/>
  <c r="N67" i="19"/>
  <c r="L67" i="19"/>
  <c r="K67" i="19"/>
  <c r="J67" i="19"/>
  <c r="I67" i="19"/>
  <c r="H67" i="19"/>
  <c r="G67" i="19"/>
  <c r="J65" i="19"/>
  <c r="X65" i="19" s="1"/>
  <c r="X64" i="19" s="1"/>
  <c r="I65" i="19"/>
  <c r="W64" i="19"/>
  <c r="V64" i="19"/>
  <c r="U64" i="19"/>
  <c r="T64" i="19"/>
  <c r="S64" i="19"/>
  <c r="R64" i="19"/>
  <c r="Q64" i="19"/>
  <c r="P64" i="19"/>
  <c r="O64" i="19"/>
  <c r="N64" i="19"/>
  <c r="L64" i="19"/>
  <c r="K64" i="19"/>
  <c r="I64" i="19"/>
  <c r="H64" i="19"/>
  <c r="G64" i="19"/>
  <c r="X62" i="19"/>
  <c r="J62" i="19"/>
  <c r="W60" i="19"/>
  <c r="W59" i="19" s="1"/>
  <c r="J60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H59" i="19"/>
  <c r="G59" i="19"/>
  <c r="W56" i="19"/>
  <c r="X56" i="19" s="1"/>
  <c r="X55" i="19" s="1"/>
  <c r="J56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H55" i="19"/>
  <c r="G55" i="19"/>
  <c r="J53" i="19"/>
  <c r="X53" i="19" s="1"/>
  <c r="W51" i="19"/>
  <c r="W50" i="19" s="1"/>
  <c r="J51" i="19"/>
  <c r="X51" i="19" s="1"/>
  <c r="X50" i="19" s="1"/>
  <c r="V50" i="19"/>
  <c r="U50" i="19"/>
  <c r="T50" i="19"/>
  <c r="S50" i="19"/>
  <c r="R50" i="19"/>
  <c r="Q50" i="19"/>
  <c r="Q34" i="19" s="1"/>
  <c r="P50" i="19"/>
  <c r="O50" i="19"/>
  <c r="N50" i="19"/>
  <c r="M50" i="19"/>
  <c r="L50" i="19"/>
  <c r="K50" i="19"/>
  <c r="I50" i="19"/>
  <c r="I34" i="19" s="1"/>
  <c r="H50" i="19"/>
  <c r="G50" i="19"/>
  <c r="X48" i="19"/>
  <c r="X47" i="19" s="1"/>
  <c r="W48" i="19"/>
  <c r="J48" i="19"/>
  <c r="J47" i="19" s="1"/>
  <c r="W47" i="19"/>
  <c r="V47" i="19"/>
  <c r="U47" i="19"/>
  <c r="T47" i="19"/>
  <c r="S47" i="19"/>
  <c r="R47" i="19"/>
  <c r="Q47" i="19"/>
  <c r="P47" i="19"/>
  <c r="O47" i="19"/>
  <c r="N47" i="19"/>
  <c r="M47" i="19"/>
  <c r="L47" i="19"/>
  <c r="K47" i="19"/>
  <c r="I47" i="19"/>
  <c r="H47" i="19"/>
  <c r="G47" i="19"/>
  <c r="X45" i="19"/>
  <c r="X44" i="19" s="1"/>
  <c r="W45" i="19"/>
  <c r="J45" i="19"/>
  <c r="J44" i="19" s="1"/>
  <c r="W44" i="19"/>
  <c r="V44" i="19"/>
  <c r="U44" i="19"/>
  <c r="T44" i="19"/>
  <c r="S44" i="19"/>
  <c r="R44" i="19"/>
  <c r="Q44" i="19"/>
  <c r="P44" i="19"/>
  <c r="O44" i="19"/>
  <c r="N44" i="19"/>
  <c r="M44" i="19"/>
  <c r="L44" i="19"/>
  <c r="K44" i="19"/>
  <c r="I44" i="19"/>
  <c r="H44" i="19"/>
  <c r="G44" i="19"/>
  <c r="X42" i="19"/>
  <c r="W42" i="19"/>
  <c r="J42" i="19"/>
  <c r="J41" i="19" s="1"/>
  <c r="X41" i="19"/>
  <c r="W41" i="19"/>
  <c r="V41" i="19"/>
  <c r="U41" i="19"/>
  <c r="T41" i="19"/>
  <c r="S41" i="19"/>
  <c r="R41" i="19"/>
  <c r="Q41" i="19"/>
  <c r="P41" i="19"/>
  <c r="O41" i="19"/>
  <c r="N41" i="19"/>
  <c r="M41" i="19"/>
  <c r="L41" i="19"/>
  <c r="K41" i="19"/>
  <c r="I41" i="19"/>
  <c r="H41" i="19"/>
  <c r="G41" i="19"/>
  <c r="W39" i="19"/>
  <c r="W38" i="19" s="1"/>
  <c r="J39" i="19"/>
  <c r="V38" i="19"/>
  <c r="U38" i="19"/>
  <c r="T38" i="19"/>
  <c r="S38" i="19"/>
  <c r="R38" i="19"/>
  <c r="Q38" i="19"/>
  <c r="P38" i="19"/>
  <c r="O38" i="19"/>
  <c r="N38" i="19"/>
  <c r="M38" i="19"/>
  <c r="L38" i="19"/>
  <c r="K38" i="19"/>
  <c r="J38" i="19"/>
  <c r="I38" i="19"/>
  <c r="H38" i="19"/>
  <c r="G38" i="19"/>
  <c r="W36" i="19"/>
  <c r="X36" i="19" s="1"/>
  <c r="X35" i="19" s="1"/>
  <c r="J36" i="19"/>
  <c r="V35" i="19"/>
  <c r="V34" i="19" s="1"/>
  <c r="U35" i="19"/>
  <c r="U34" i="19" s="1"/>
  <c r="T35" i="19"/>
  <c r="S35" i="19"/>
  <c r="S34" i="19" s="1"/>
  <c r="R35" i="19"/>
  <c r="R34" i="19" s="1"/>
  <c r="Q35" i="19"/>
  <c r="P35" i="19"/>
  <c r="P34" i="19" s="1"/>
  <c r="O35" i="19"/>
  <c r="O34" i="19" s="1"/>
  <c r="N35" i="19"/>
  <c r="N34" i="19" s="1"/>
  <c r="M35" i="19"/>
  <c r="M34" i="19" s="1"/>
  <c r="L35" i="19"/>
  <c r="K35" i="19"/>
  <c r="K34" i="19" s="1"/>
  <c r="J35" i="19"/>
  <c r="I35" i="19"/>
  <c r="H35" i="19"/>
  <c r="H34" i="19" s="1"/>
  <c r="G35" i="19"/>
  <c r="G34" i="19" s="1"/>
  <c r="T34" i="19"/>
  <c r="L34" i="19"/>
  <c r="W32" i="19"/>
  <c r="J32" i="19"/>
  <c r="X32" i="19" s="1"/>
  <c r="W29" i="19"/>
  <c r="J29" i="19"/>
  <c r="X29" i="19" s="1"/>
  <c r="X28" i="19" s="1"/>
  <c r="W28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I28" i="19"/>
  <c r="H28" i="19"/>
  <c r="G28" i="19"/>
  <c r="W26" i="19"/>
  <c r="W25" i="19" s="1"/>
  <c r="J26" i="19"/>
  <c r="X26" i="19" s="1"/>
  <c r="X25" i="19" s="1"/>
  <c r="V25" i="19"/>
  <c r="U25" i="19"/>
  <c r="T25" i="19"/>
  <c r="S25" i="19"/>
  <c r="R25" i="19"/>
  <c r="Q25" i="19"/>
  <c r="P25" i="19"/>
  <c r="O25" i="19"/>
  <c r="M25" i="19"/>
  <c r="L25" i="19"/>
  <c r="K25" i="19"/>
  <c r="I25" i="19"/>
  <c r="G25" i="19"/>
  <c r="W23" i="19"/>
  <c r="W22" i="19" s="1"/>
  <c r="J23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G22" i="19"/>
  <c r="W20" i="19"/>
  <c r="X20" i="19" s="1"/>
  <c r="J20" i="19"/>
  <c r="W17" i="19"/>
  <c r="W16" i="19" s="1"/>
  <c r="J17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G16" i="19"/>
  <c r="W14" i="19"/>
  <c r="X14" i="19" s="1"/>
  <c r="X13" i="19" s="1"/>
  <c r="J14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G13" i="19"/>
  <c r="W11" i="19"/>
  <c r="X11" i="19" s="1"/>
  <c r="X10" i="19" s="1"/>
  <c r="J11" i="19"/>
  <c r="W10" i="19"/>
  <c r="V10" i="19"/>
  <c r="U10" i="19"/>
  <c r="U9" i="19" s="1"/>
  <c r="U8" i="19" s="1"/>
  <c r="T10" i="19"/>
  <c r="T9" i="19" s="1"/>
  <c r="T8" i="19" s="1"/>
  <c r="S10" i="19"/>
  <c r="S9" i="19" s="1"/>
  <c r="S8" i="19" s="1"/>
  <c r="R10" i="19"/>
  <c r="R9" i="19" s="1"/>
  <c r="R8" i="19" s="1"/>
  <c r="Q10" i="19"/>
  <c r="P10" i="19"/>
  <c r="P9" i="19" s="1"/>
  <c r="O10" i="19"/>
  <c r="O9" i="19" s="1"/>
  <c r="N10" i="19"/>
  <c r="M10" i="19"/>
  <c r="M9" i="19" s="1"/>
  <c r="M8" i="19" s="1"/>
  <c r="L10" i="19"/>
  <c r="L9" i="19" s="1"/>
  <c r="L8" i="19" s="1"/>
  <c r="K10" i="19"/>
  <c r="K9" i="19" s="1"/>
  <c r="K8" i="19" s="1"/>
  <c r="J10" i="19"/>
  <c r="I10" i="19"/>
  <c r="H10" i="19"/>
  <c r="H9" i="19" s="1"/>
  <c r="G10" i="19"/>
  <c r="G9" i="19" s="1"/>
  <c r="V9" i="19"/>
  <c r="Q9" i="19"/>
  <c r="Q8" i="19" s="1"/>
  <c r="N9" i="19"/>
  <c r="N8" i="19" s="1"/>
  <c r="I9" i="19"/>
  <c r="I8" i="19" s="1"/>
  <c r="X79" i="17"/>
  <c r="X78" i="17" s="1"/>
  <c r="W79" i="17"/>
  <c r="W78" i="17" s="1"/>
  <c r="J79" i="17"/>
  <c r="J78" i="17" s="1"/>
  <c r="V78" i="17"/>
  <c r="U78" i="17"/>
  <c r="T78" i="17"/>
  <c r="S78" i="17"/>
  <c r="R78" i="17"/>
  <c r="Q78" i="17"/>
  <c r="P78" i="17"/>
  <c r="O78" i="17"/>
  <c r="N78" i="17"/>
  <c r="M78" i="17"/>
  <c r="L78" i="17"/>
  <c r="K78" i="17"/>
  <c r="I78" i="17"/>
  <c r="H78" i="17"/>
  <c r="G78" i="17"/>
  <c r="V77" i="17"/>
  <c r="U77" i="17"/>
  <c r="T77" i="17"/>
  <c r="S77" i="17"/>
  <c r="R77" i="17"/>
  <c r="Q77" i="17"/>
  <c r="P77" i="17"/>
  <c r="O77" i="17"/>
  <c r="N77" i="17"/>
  <c r="M77" i="17"/>
  <c r="L77" i="17"/>
  <c r="K77" i="17"/>
  <c r="I77" i="17"/>
  <c r="H77" i="17"/>
  <c r="G77" i="17"/>
  <c r="W75" i="17"/>
  <c r="W74" i="17" s="1"/>
  <c r="J75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J74" i="17"/>
  <c r="I74" i="17"/>
  <c r="H74" i="17"/>
  <c r="G74" i="17"/>
  <c r="W73" i="17"/>
  <c r="J73" i="17"/>
  <c r="X73" i="17" s="1"/>
  <c r="X72" i="17" s="1"/>
  <c r="W72" i="17"/>
  <c r="V72" i="17"/>
  <c r="U72" i="17"/>
  <c r="T72" i="17"/>
  <c r="S72" i="17"/>
  <c r="R72" i="17"/>
  <c r="Q72" i="17"/>
  <c r="P72" i="17"/>
  <c r="O72" i="17"/>
  <c r="N72" i="17"/>
  <c r="M72" i="17"/>
  <c r="L72" i="17"/>
  <c r="K72" i="17"/>
  <c r="J72" i="17"/>
  <c r="I72" i="17"/>
  <c r="H72" i="17"/>
  <c r="G72" i="17"/>
  <c r="W71" i="17"/>
  <c r="W70" i="17" s="1"/>
  <c r="J71" i="17"/>
  <c r="X71" i="17" s="1"/>
  <c r="X70" i="17" s="1"/>
  <c r="V70" i="17"/>
  <c r="U70" i="17"/>
  <c r="T70" i="17"/>
  <c r="S70" i="17"/>
  <c r="R70" i="17"/>
  <c r="Q70" i="17"/>
  <c r="P70" i="17"/>
  <c r="O70" i="17"/>
  <c r="N70" i="17"/>
  <c r="M70" i="17"/>
  <c r="L70" i="17"/>
  <c r="K70" i="17"/>
  <c r="J70" i="17"/>
  <c r="I70" i="17"/>
  <c r="H70" i="17"/>
  <c r="G70" i="17"/>
  <c r="J68" i="17"/>
  <c r="J67" i="17" s="1"/>
  <c r="W67" i="17"/>
  <c r="V67" i="17"/>
  <c r="U67" i="17"/>
  <c r="T67" i="17"/>
  <c r="S67" i="17"/>
  <c r="R67" i="17"/>
  <c r="Q67" i="17"/>
  <c r="P67" i="17"/>
  <c r="O67" i="17"/>
  <c r="N67" i="17"/>
  <c r="L67" i="17"/>
  <c r="K67" i="17"/>
  <c r="I67" i="17"/>
  <c r="H67" i="17"/>
  <c r="G67" i="17"/>
  <c r="J65" i="17"/>
  <c r="X65" i="17" s="1"/>
  <c r="X64" i="17" s="1"/>
  <c r="I65" i="17"/>
  <c r="W64" i="17"/>
  <c r="V64" i="17"/>
  <c r="U64" i="17"/>
  <c r="T64" i="17"/>
  <c r="S64" i="17"/>
  <c r="R64" i="17"/>
  <c r="Q64" i="17"/>
  <c r="P64" i="17"/>
  <c r="O64" i="17"/>
  <c r="N64" i="17"/>
  <c r="L64" i="17"/>
  <c r="K64" i="17"/>
  <c r="I64" i="17"/>
  <c r="H64" i="17"/>
  <c r="G64" i="17"/>
  <c r="X62" i="17"/>
  <c r="J62" i="17"/>
  <c r="W60" i="17"/>
  <c r="W59" i="17" s="1"/>
  <c r="J60" i="17"/>
  <c r="V59" i="17"/>
  <c r="U59" i="17"/>
  <c r="T59" i="17"/>
  <c r="S59" i="17"/>
  <c r="R59" i="17"/>
  <c r="Q59" i="17"/>
  <c r="P59" i="17"/>
  <c r="O59" i="17"/>
  <c r="N59" i="17"/>
  <c r="M59" i="17"/>
  <c r="L59" i="17"/>
  <c r="K59" i="17"/>
  <c r="J59" i="17"/>
  <c r="I59" i="17"/>
  <c r="H59" i="17"/>
  <c r="G59" i="17"/>
  <c r="W56" i="17"/>
  <c r="J56" i="17"/>
  <c r="X56" i="17" s="1"/>
  <c r="X55" i="17" s="1"/>
  <c r="W55" i="17"/>
  <c r="V55" i="17"/>
  <c r="U55" i="17"/>
  <c r="T55" i="17"/>
  <c r="S55" i="17"/>
  <c r="R55" i="17"/>
  <c r="Q55" i="17"/>
  <c r="P55" i="17"/>
  <c r="O55" i="17"/>
  <c r="N55" i="17"/>
  <c r="M55" i="17"/>
  <c r="L55" i="17"/>
  <c r="K55" i="17"/>
  <c r="J55" i="17"/>
  <c r="I55" i="17"/>
  <c r="H55" i="17"/>
  <c r="G55" i="17"/>
  <c r="J53" i="17"/>
  <c r="X53" i="17" s="1"/>
  <c r="W51" i="17"/>
  <c r="J51" i="17"/>
  <c r="X51" i="17" s="1"/>
  <c r="W50" i="17"/>
  <c r="V50" i="17"/>
  <c r="U50" i="17"/>
  <c r="T50" i="17"/>
  <c r="T34" i="17" s="1"/>
  <c r="S50" i="17"/>
  <c r="R50" i="17"/>
  <c r="Q50" i="17"/>
  <c r="P50" i="17"/>
  <c r="O50" i="17"/>
  <c r="N50" i="17"/>
  <c r="M50" i="17"/>
  <c r="L50" i="17"/>
  <c r="K50" i="17"/>
  <c r="I50" i="17"/>
  <c r="H50" i="17"/>
  <c r="G50" i="17"/>
  <c r="X48" i="17"/>
  <c r="X47" i="17" s="1"/>
  <c r="W48" i="17"/>
  <c r="W47" i="17" s="1"/>
  <c r="J48" i="17"/>
  <c r="J47" i="17" s="1"/>
  <c r="V47" i="17"/>
  <c r="U47" i="17"/>
  <c r="T47" i="17"/>
  <c r="S47" i="17"/>
  <c r="R47" i="17"/>
  <c r="Q47" i="17"/>
  <c r="P47" i="17"/>
  <c r="O47" i="17"/>
  <c r="N47" i="17"/>
  <c r="M47" i="17"/>
  <c r="L47" i="17"/>
  <c r="L34" i="17" s="1"/>
  <c r="K47" i="17"/>
  <c r="I47" i="17"/>
  <c r="H47" i="17"/>
  <c r="G47" i="17"/>
  <c r="W45" i="17"/>
  <c r="J45" i="17"/>
  <c r="X45" i="17" s="1"/>
  <c r="X44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I44" i="17"/>
  <c r="H44" i="17"/>
  <c r="G44" i="17"/>
  <c r="X42" i="17"/>
  <c r="X41" i="17" s="1"/>
  <c r="W42" i="17"/>
  <c r="W41" i="17" s="1"/>
  <c r="J42" i="17"/>
  <c r="V41" i="17"/>
  <c r="V34" i="17" s="1"/>
  <c r="U41" i="17"/>
  <c r="T41" i="17"/>
  <c r="S41" i="17"/>
  <c r="R41" i="17"/>
  <c r="Q41" i="17"/>
  <c r="P41" i="17"/>
  <c r="O41" i="17"/>
  <c r="N41" i="17"/>
  <c r="N34" i="17" s="1"/>
  <c r="M41" i="17"/>
  <c r="L41" i="17"/>
  <c r="K41" i="17"/>
  <c r="J41" i="17"/>
  <c r="I41" i="17"/>
  <c r="H41" i="17"/>
  <c r="G41" i="17"/>
  <c r="W39" i="17"/>
  <c r="W38" i="17" s="1"/>
  <c r="J39" i="17"/>
  <c r="V38" i="17"/>
  <c r="U38" i="17"/>
  <c r="T38" i="17"/>
  <c r="S38" i="17"/>
  <c r="S34" i="17" s="1"/>
  <c r="R38" i="17"/>
  <c r="R34" i="17" s="1"/>
  <c r="Q38" i="17"/>
  <c r="P38" i="17"/>
  <c r="O38" i="17"/>
  <c r="N38" i="17"/>
  <c r="M38" i="17"/>
  <c r="L38" i="17"/>
  <c r="K38" i="17"/>
  <c r="K34" i="17" s="1"/>
  <c r="J38" i="17"/>
  <c r="I38" i="17"/>
  <c r="H38" i="17"/>
  <c r="G38" i="17"/>
  <c r="W36" i="17"/>
  <c r="J36" i="17"/>
  <c r="X36" i="17" s="1"/>
  <c r="X35" i="17" s="1"/>
  <c r="W35" i="17"/>
  <c r="V35" i="17"/>
  <c r="U35" i="17"/>
  <c r="U34" i="17" s="1"/>
  <c r="T35" i="17"/>
  <c r="S35" i="17"/>
  <c r="R35" i="17"/>
  <c r="Q35" i="17"/>
  <c r="P35" i="17"/>
  <c r="P34" i="17" s="1"/>
  <c r="O35" i="17"/>
  <c r="O34" i="17" s="1"/>
  <c r="N35" i="17"/>
  <c r="M35" i="17"/>
  <c r="M34" i="17" s="1"/>
  <c r="L35" i="17"/>
  <c r="K35" i="17"/>
  <c r="J35" i="17"/>
  <c r="I35" i="17"/>
  <c r="H35" i="17"/>
  <c r="H34" i="17" s="1"/>
  <c r="G35" i="17"/>
  <c r="G34" i="17" s="1"/>
  <c r="Q34" i="17"/>
  <c r="I34" i="17"/>
  <c r="W32" i="17"/>
  <c r="J32" i="17"/>
  <c r="X32" i="17" s="1"/>
  <c r="W29" i="17"/>
  <c r="J29" i="17"/>
  <c r="X29" i="17" s="1"/>
  <c r="W28" i="17"/>
  <c r="V28" i="17"/>
  <c r="U28" i="17"/>
  <c r="T28" i="17"/>
  <c r="S28" i="17"/>
  <c r="R28" i="17"/>
  <c r="Q28" i="17"/>
  <c r="Q9" i="17" s="1"/>
  <c r="Q8" i="17" s="1"/>
  <c r="P28" i="17"/>
  <c r="O28" i="17"/>
  <c r="N28" i="17"/>
  <c r="M28" i="17"/>
  <c r="L28" i="17"/>
  <c r="K28" i="17"/>
  <c r="I28" i="17"/>
  <c r="I9" i="17" s="1"/>
  <c r="I8" i="17" s="1"/>
  <c r="H28" i="17"/>
  <c r="G28" i="17"/>
  <c r="W26" i="17"/>
  <c r="J26" i="17"/>
  <c r="X26" i="17" s="1"/>
  <c r="X25" i="17" s="1"/>
  <c r="W25" i="17"/>
  <c r="V25" i="17"/>
  <c r="U25" i="17"/>
  <c r="T25" i="17"/>
  <c r="S25" i="17"/>
  <c r="R25" i="17"/>
  <c r="Q25" i="17"/>
  <c r="P25" i="17"/>
  <c r="O25" i="17"/>
  <c r="N25" i="17"/>
  <c r="M25" i="17"/>
  <c r="L25" i="17"/>
  <c r="K25" i="17"/>
  <c r="I25" i="17"/>
  <c r="G25" i="17"/>
  <c r="W23" i="17"/>
  <c r="W22" i="17" s="1"/>
  <c r="J23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W20" i="17"/>
  <c r="J20" i="17"/>
  <c r="X20" i="17" s="1"/>
  <c r="W17" i="17"/>
  <c r="W16" i="17" s="1"/>
  <c r="J17" i="17"/>
  <c r="V16" i="17"/>
  <c r="U16" i="17"/>
  <c r="T16" i="17"/>
  <c r="S16" i="17"/>
  <c r="S9" i="17" s="1"/>
  <c r="S8" i="17" s="1"/>
  <c r="R16" i="17"/>
  <c r="Q16" i="17"/>
  <c r="P16" i="17"/>
  <c r="O16" i="17"/>
  <c r="N16" i="17"/>
  <c r="M16" i="17"/>
  <c r="L16" i="17"/>
  <c r="K16" i="17"/>
  <c r="K9" i="17" s="1"/>
  <c r="K8" i="17" s="1"/>
  <c r="J16" i="17"/>
  <c r="I16" i="17"/>
  <c r="H16" i="17"/>
  <c r="G16" i="17"/>
  <c r="W14" i="17"/>
  <c r="J14" i="17"/>
  <c r="X14" i="17" s="1"/>
  <c r="X13" i="17" s="1"/>
  <c r="W13" i="17"/>
  <c r="V13" i="17"/>
  <c r="U13" i="17"/>
  <c r="T13" i="17"/>
  <c r="S13" i="17"/>
  <c r="R13" i="17"/>
  <c r="Q13" i="17"/>
  <c r="P13" i="17"/>
  <c r="P9" i="17" s="1"/>
  <c r="P8" i="17" s="1"/>
  <c r="O13" i="17"/>
  <c r="O9" i="17" s="1"/>
  <c r="O8" i="17" s="1"/>
  <c r="N13" i="17"/>
  <c r="M13" i="17"/>
  <c r="L13" i="17"/>
  <c r="K13" i="17"/>
  <c r="J13" i="17"/>
  <c r="I13" i="17"/>
  <c r="H13" i="17"/>
  <c r="H9" i="17" s="1"/>
  <c r="H8" i="17" s="1"/>
  <c r="G13" i="17"/>
  <c r="G9" i="17" s="1"/>
  <c r="G8" i="17" s="1"/>
  <c r="W11" i="17"/>
  <c r="W10" i="17" s="1"/>
  <c r="W9" i="17" s="1"/>
  <c r="J11" i="17"/>
  <c r="X11" i="17" s="1"/>
  <c r="X10" i="17" s="1"/>
  <c r="V10" i="17"/>
  <c r="U10" i="17"/>
  <c r="U9" i="17" s="1"/>
  <c r="T10" i="17"/>
  <c r="T9" i="17" s="1"/>
  <c r="S10" i="17"/>
  <c r="R10" i="17"/>
  <c r="R9" i="17" s="1"/>
  <c r="Q10" i="17"/>
  <c r="P10" i="17"/>
  <c r="O10" i="17"/>
  <c r="N10" i="17"/>
  <c r="M10" i="17"/>
  <c r="M9" i="17" s="1"/>
  <c r="L10" i="17"/>
  <c r="L9" i="17" s="1"/>
  <c r="K10" i="17"/>
  <c r="J10" i="17"/>
  <c r="I10" i="17"/>
  <c r="H10" i="17"/>
  <c r="G10" i="17"/>
  <c r="V9" i="17"/>
  <c r="V8" i="17" s="1"/>
  <c r="N9" i="17"/>
  <c r="N8" i="17" s="1"/>
  <c r="N25" i="16"/>
  <c r="J8" i="20" l="1"/>
  <c r="X8" i="20"/>
  <c r="J34" i="19"/>
  <c r="V8" i="19"/>
  <c r="G8" i="19"/>
  <c r="O8" i="19"/>
  <c r="H8" i="19"/>
  <c r="P8" i="19"/>
  <c r="X39" i="19"/>
  <c r="X38" i="19" s="1"/>
  <c r="X60" i="19"/>
  <c r="X59" i="19" s="1"/>
  <c r="X75" i="19"/>
  <c r="X74" i="19" s="1"/>
  <c r="X34" i="19" s="1"/>
  <c r="W13" i="19"/>
  <c r="W9" i="19" s="1"/>
  <c r="W35" i="19"/>
  <c r="W55" i="19"/>
  <c r="W72" i="19"/>
  <c r="X17" i="19"/>
  <c r="X16" i="19" s="1"/>
  <c r="X9" i="19" s="1"/>
  <c r="X8" i="19" s="1"/>
  <c r="X23" i="19"/>
  <c r="X22" i="19" s="1"/>
  <c r="J28" i="19"/>
  <c r="J25" i="19"/>
  <c r="J9" i="19" s="1"/>
  <c r="J8" i="19" s="1"/>
  <c r="J50" i="19"/>
  <c r="J77" i="19"/>
  <c r="J64" i="19"/>
  <c r="W34" i="17"/>
  <c r="R8" i="17"/>
  <c r="X28" i="17"/>
  <c r="L8" i="17"/>
  <c r="X9" i="17"/>
  <c r="W8" i="17"/>
  <c r="T8" i="17"/>
  <c r="M8" i="17"/>
  <c r="U8" i="17"/>
  <c r="X50" i="17"/>
  <c r="X17" i="17"/>
  <c r="X16" i="17" s="1"/>
  <c r="J28" i="17"/>
  <c r="X39" i="17"/>
  <c r="X38" i="17" s="1"/>
  <c r="X34" i="17" s="1"/>
  <c r="X60" i="17"/>
  <c r="X59" i="17" s="1"/>
  <c r="X75" i="17"/>
  <c r="X74" i="17" s="1"/>
  <c r="J44" i="17"/>
  <c r="X68" i="17"/>
  <c r="X67" i="17" s="1"/>
  <c r="W77" i="17"/>
  <c r="X23" i="17"/>
  <c r="X22" i="17" s="1"/>
  <c r="X77" i="17"/>
  <c r="J25" i="17"/>
  <c r="J9" i="17" s="1"/>
  <c r="J50" i="17"/>
  <c r="J34" i="17" s="1"/>
  <c r="J77" i="17"/>
  <c r="J64" i="17"/>
  <c r="N50" i="16"/>
  <c r="L28" i="16"/>
  <c r="X79" i="16"/>
  <c r="X77" i="16" s="1"/>
  <c r="W79" i="16"/>
  <c r="J79" i="16"/>
  <c r="X78" i="16"/>
  <c r="W78" i="16"/>
  <c r="V78" i="16"/>
  <c r="U78" i="16"/>
  <c r="T78" i="16"/>
  <c r="S78" i="16"/>
  <c r="R78" i="16"/>
  <c r="Q78" i="16"/>
  <c r="P78" i="16"/>
  <c r="O78" i="16"/>
  <c r="N78" i="16"/>
  <c r="M78" i="16"/>
  <c r="L78" i="16"/>
  <c r="K78" i="16"/>
  <c r="J78" i="16"/>
  <c r="I78" i="16"/>
  <c r="H78" i="16"/>
  <c r="G78" i="16"/>
  <c r="W77" i="16"/>
  <c r="V77" i="16"/>
  <c r="U77" i="16"/>
  <c r="T77" i="16"/>
  <c r="S77" i="16"/>
  <c r="R77" i="16"/>
  <c r="Q77" i="16"/>
  <c r="P77" i="16"/>
  <c r="O77" i="16"/>
  <c r="N77" i="16"/>
  <c r="M77" i="16"/>
  <c r="L77" i="16"/>
  <c r="K77" i="16"/>
  <c r="J77" i="16"/>
  <c r="I77" i="16"/>
  <c r="H77" i="16"/>
  <c r="G77" i="16"/>
  <c r="W75" i="16"/>
  <c r="J75" i="16"/>
  <c r="X75" i="16" s="1"/>
  <c r="X74" i="16" s="1"/>
  <c r="W74" i="16"/>
  <c r="V74" i="16"/>
  <c r="U74" i="16"/>
  <c r="T74" i="16"/>
  <c r="S74" i="16"/>
  <c r="R74" i="16"/>
  <c r="Q74" i="16"/>
  <c r="P74" i="16"/>
  <c r="O74" i="16"/>
  <c r="N74" i="16"/>
  <c r="M74" i="16"/>
  <c r="L74" i="16"/>
  <c r="K74" i="16"/>
  <c r="J74" i="16"/>
  <c r="I74" i="16"/>
  <c r="H74" i="16"/>
  <c r="G74" i="16"/>
  <c r="X73" i="16"/>
  <c r="X72" i="16" s="1"/>
  <c r="W73" i="16"/>
  <c r="J73" i="16"/>
  <c r="J72" i="16" s="1"/>
  <c r="W72" i="16"/>
  <c r="V72" i="16"/>
  <c r="U72" i="16"/>
  <c r="T72" i="16"/>
  <c r="S72" i="16"/>
  <c r="R72" i="16"/>
  <c r="Q72" i="16"/>
  <c r="P72" i="16"/>
  <c r="O72" i="16"/>
  <c r="N72" i="16"/>
  <c r="M72" i="16"/>
  <c r="L72" i="16"/>
  <c r="K72" i="16"/>
  <c r="I72" i="16"/>
  <c r="H72" i="16"/>
  <c r="G72" i="16"/>
  <c r="W71" i="16"/>
  <c r="W70" i="16" s="1"/>
  <c r="J71" i="16"/>
  <c r="X71" i="16" s="1"/>
  <c r="X70" i="16" s="1"/>
  <c r="V70" i="16"/>
  <c r="U70" i="16"/>
  <c r="T70" i="16"/>
  <c r="S70" i="16"/>
  <c r="R70" i="16"/>
  <c r="Q70" i="16"/>
  <c r="P70" i="16"/>
  <c r="O70" i="16"/>
  <c r="N70" i="16"/>
  <c r="M70" i="16"/>
  <c r="L70" i="16"/>
  <c r="K70" i="16"/>
  <c r="I70" i="16"/>
  <c r="H70" i="16"/>
  <c r="G70" i="16"/>
  <c r="X68" i="16"/>
  <c r="X67" i="16" s="1"/>
  <c r="J68" i="16"/>
  <c r="W67" i="16"/>
  <c r="V67" i="16"/>
  <c r="U67" i="16"/>
  <c r="T67" i="16"/>
  <c r="S67" i="16"/>
  <c r="R67" i="16"/>
  <c r="Q67" i="16"/>
  <c r="P67" i="16"/>
  <c r="O67" i="16"/>
  <c r="N67" i="16"/>
  <c r="L67" i="16"/>
  <c r="K67" i="16"/>
  <c r="J67" i="16"/>
  <c r="I67" i="16"/>
  <c r="H67" i="16"/>
  <c r="G67" i="16"/>
  <c r="I65" i="16"/>
  <c r="J65" i="16" s="1"/>
  <c r="W64" i="16"/>
  <c r="V64" i="16"/>
  <c r="U64" i="16"/>
  <c r="T64" i="16"/>
  <c r="S64" i="16"/>
  <c r="R64" i="16"/>
  <c r="Q64" i="16"/>
  <c r="P64" i="16"/>
  <c r="O64" i="16"/>
  <c r="N64" i="16"/>
  <c r="L64" i="16"/>
  <c r="K64" i="16"/>
  <c r="H64" i="16"/>
  <c r="G64" i="16"/>
  <c r="J62" i="16"/>
  <c r="X62" i="16" s="1"/>
  <c r="W60" i="16"/>
  <c r="J60" i="16"/>
  <c r="X60" i="16" s="1"/>
  <c r="W59" i="16"/>
  <c r="V59" i="16"/>
  <c r="U59" i="16"/>
  <c r="T59" i="16"/>
  <c r="S59" i="16"/>
  <c r="R59" i="16"/>
  <c r="Q59" i="16"/>
  <c r="P59" i="16"/>
  <c r="O59" i="16"/>
  <c r="N59" i="16"/>
  <c r="M59" i="16"/>
  <c r="L59" i="16"/>
  <c r="K59" i="16"/>
  <c r="I59" i="16"/>
  <c r="H59" i="16"/>
  <c r="G59" i="16"/>
  <c r="X56" i="16"/>
  <c r="X55" i="16" s="1"/>
  <c r="W56" i="16"/>
  <c r="J56" i="16"/>
  <c r="J55" i="16" s="1"/>
  <c r="W55" i="16"/>
  <c r="V55" i="16"/>
  <c r="U55" i="16"/>
  <c r="T55" i="16"/>
  <c r="S55" i="16"/>
  <c r="R55" i="16"/>
  <c r="Q55" i="16"/>
  <c r="P55" i="16"/>
  <c r="O55" i="16"/>
  <c r="N55" i="16"/>
  <c r="M55" i="16"/>
  <c r="L55" i="16"/>
  <c r="K55" i="16"/>
  <c r="I55" i="16"/>
  <c r="H55" i="16"/>
  <c r="G55" i="16"/>
  <c r="X53" i="16"/>
  <c r="J53" i="16"/>
  <c r="W51" i="16"/>
  <c r="X51" i="16" s="1"/>
  <c r="X50" i="16" s="1"/>
  <c r="J51" i="16"/>
  <c r="V50" i="16"/>
  <c r="U50" i="16"/>
  <c r="T50" i="16"/>
  <c r="S50" i="16"/>
  <c r="R50" i="16"/>
  <c r="Q50" i="16"/>
  <c r="P50" i="16"/>
  <c r="O50" i="16"/>
  <c r="M50" i="16"/>
  <c r="L50" i="16"/>
  <c r="K50" i="16"/>
  <c r="J50" i="16"/>
  <c r="I50" i="16"/>
  <c r="H50" i="16"/>
  <c r="G50" i="16"/>
  <c r="X48" i="16"/>
  <c r="W48" i="16"/>
  <c r="J48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K47" i="16"/>
  <c r="J47" i="16"/>
  <c r="I47" i="16"/>
  <c r="H47" i="16"/>
  <c r="G47" i="16"/>
  <c r="W45" i="16"/>
  <c r="W44" i="16" s="1"/>
  <c r="J45" i="16"/>
  <c r="V44" i="16"/>
  <c r="U44" i="16"/>
  <c r="T44" i="16"/>
  <c r="S44" i="16"/>
  <c r="R44" i="16"/>
  <c r="Q44" i="16"/>
  <c r="P44" i="16"/>
  <c r="P34" i="16" s="1"/>
  <c r="O44" i="16"/>
  <c r="N44" i="16"/>
  <c r="M44" i="16"/>
  <c r="L44" i="16"/>
  <c r="K44" i="16"/>
  <c r="J44" i="16"/>
  <c r="I44" i="16"/>
  <c r="H44" i="16"/>
  <c r="H34" i="16" s="1"/>
  <c r="G44" i="16"/>
  <c r="W42" i="16"/>
  <c r="J42" i="16"/>
  <c r="J41" i="16" s="1"/>
  <c r="W41" i="16"/>
  <c r="V41" i="16"/>
  <c r="U41" i="16"/>
  <c r="T41" i="16"/>
  <c r="S41" i="16"/>
  <c r="R41" i="16"/>
  <c r="Q41" i="16"/>
  <c r="P41" i="16"/>
  <c r="O41" i="16"/>
  <c r="N41" i="16"/>
  <c r="M41" i="16"/>
  <c r="L41" i="16"/>
  <c r="K41" i="16"/>
  <c r="I41" i="16"/>
  <c r="H41" i="16"/>
  <c r="G41" i="16"/>
  <c r="W39" i="16"/>
  <c r="J39" i="16"/>
  <c r="X39" i="16" s="1"/>
  <c r="X38" i="16" s="1"/>
  <c r="W38" i="16"/>
  <c r="V38" i="16"/>
  <c r="V34" i="16" s="1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X36" i="16"/>
  <c r="X35" i="16" s="1"/>
  <c r="W36" i="16"/>
  <c r="J36" i="16"/>
  <c r="J35" i="16" s="1"/>
  <c r="W35" i="16"/>
  <c r="V35" i="16"/>
  <c r="U35" i="16"/>
  <c r="T35" i="16"/>
  <c r="T34" i="16" s="1"/>
  <c r="S35" i="16"/>
  <c r="S34" i="16" s="1"/>
  <c r="R35" i="16"/>
  <c r="R34" i="16" s="1"/>
  <c r="Q35" i="16"/>
  <c r="Q34" i="16" s="1"/>
  <c r="P35" i="16"/>
  <c r="O35" i="16"/>
  <c r="N35" i="16"/>
  <c r="M35" i="16"/>
  <c r="L35" i="16"/>
  <c r="L34" i="16" s="1"/>
  <c r="K35" i="16"/>
  <c r="K34" i="16" s="1"/>
  <c r="I35" i="16"/>
  <c r="H35" i="16"/>
  <c r="G35" i="16"/>
  <c r="G34" i="16" s="1"/>
  <c r="U34" i="16"/>
  <c r="M34" i="16"/>
  <c r="W32" i="16"/>
  <c r="W28" i="16" s="1"/>
  <c r="J32" i="16"/>
  <c r="X29" i="16"/>
  <c r="W29" i="16"/>
  <c r="J29" i="16"/>
  <c r="J28" i="16" s="1"/>
  <c r="V28" i="16"/>
  <c r="U28" i="16"/>
  <c r="U9" i="16" s="1"/>
  <c r="U8" i="16" s="1"/>
  <c r="T28" i="16"/>
  <c r="S28" i="16"/>
  <c r="R28" i="16"/>
  <c r="Q28" i="16"/>
  <c r="P28" i="16"/>
  <c r="O28" i="16"/>
  <c r="N28" i="16"/>
  <c r="M28" i="16"/>
  <c r="M9" i="16" s="1"/>
  <c r="M8" i="16" s="1"/>
  <c r="K28" i="16"/>
  <c r="I28" i="16"/>
  <c r="H28" i="16"/>
  <c r="G28" i="16"/>
  <c r="W26" i="16"/>
  <c r="W25" i="16" s="1"/>
  <c r="J26" i="16"/>
  <c r="V25" i="16"/>
  <c r="U25" i="16"/>
  <c r="T25" i="16"/>
  <c r="S25" i="16"/>
  <c r="R25" i="16"/>
  <c r="Q25" i="16"/>
  <c r="P25" i="16"/>
  <c r="O25" i="16"/>
  <c r="M25" i="16"/>
  <c r="L25" i="16"/>
  <c r="K25" i="16"/>
  <c r="J25" i="16"/>
  <c r="I25" i="16"/>
  <c r="G25" i="16"/>
  <c r="W23" i="16"/>
  <c r="J23" i="16"/>
  <c r="X23" i="16" s="1"/>
  <c r="X22" i="16" s="1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X20" i="16"/>
  <c r="W20" i="16"/>
  <c r="J20" i="16"/>
  <c r="J16" i="16" s="1"/>
  <c r="W17" i="16"/>
  <c r="J17" i="16"/>
  <c r="X17" i="16" s="1"/>
  <c r="X16" i="16" s="1"/>
  <c r="W16" i="16"/>
  <c r="V16" i="16"/>
  <c r="U16" i="16"/>
  <c r="T16" i="16"/>
  <c r="S16" i="16"/>
  <c r="R16" i="16"/>
  <c r="Q16" i="16"/>
  <c r="P16" i="16"/>
  <c r="O16" i="16"/>
  <c r="N16" i="16"/>
  <c r="M16" i="16"/>
  <c r="L16" i="16"/>
  <c r="K16" i="16"/>
  <c r="I16" i="16"/>
  <c r="H16" i="16"/>
  <c r="G16" i="16"/>
  <c r="X14" i="16"/>
  <c r="X13" i="16" s="1"/>
  <c r="W14" i="16"/>
  <c r="J14" i="16"/>
  <c r="J13" i="16" s="1"/>
  <c r="W13" i="16"/>
  <c r="V13" i="16"/>
  <c r="U13" i="16"/>
  <c r="T13" i="16"/>
  <c r="S13" i="16"/>
  <c r="S9" i="16" s="1"/>
  <c r="R13" i="16"/>
  <c r="Q13" i="16"/>
  <c r="P13" i="16"/>
  <c r="O13" i="16"/>
  <c r="N13" i="16"/>
  <c r="M13" i="16"/>
  <c r="L13" i="16"/>
  <c r="K13" i="16"/>
  <c r="K9" i="16" s="1"/>
  <c r="I13" i="16"/>
  <c r="H13" i="16"/>
  <c r="G13" i="16"/>
  <c r="W11" i="16"/>
  <c r="J11" i="16"/>
  <c r="X11" i="16" s="1"/>
  <c r="X10" i="16" s="1"/>
  <c r="W10" i="16"/>
  <c r="W9" i="16" s="1"/>
  <c r="V10" i="16"/>
  <c r="V9" i="16" s="1"/>
  <c r="V8" i="16" s="1"/>
  <c r="U10" i="16"/>
  <c r="T10" i="16"/>
  <c r="T9" i="16" s="1"/>
  <c r="T8" i="16" s="1"/>
  <c r="S10" i="16"/>
  <c r="R10" i="16"/>
  <c r="Q10" i="16"/>
  <c r="Q9" i="16" s="1"/>
  <c r="P10" i="16"/>
  <c r="P9" i="16" s="1"/>
  <c r="P8" i="16" s="1"/>
  <c r="O10" i="16"/>
  <c r="O9" i="16" s="1"/>
  <c r="N10" i="16"/>
  <c r="N9" i="16" s="1"/>
  <c r="M10" i="16"/>
  <c r="L10" i="16"/>
  <c r="K10" i="16"/>
  <c r="I10" i="16"/>
  <c r="I9" i="16" s="1"/>
  <c r="H10" i="16"/>
  <c r="H9" i="16" s="1"/>
  <c r="G10" i="16"/>
  <c r="G9" i="16" s="1"/>
  <c r="R9" i="16"/>
  <c r="W79" i="15"/>
  <c r="W77" i="15" s="1"/>
  <c r="J79" i="15"/>
  <c r="X79" i="15" s="1"/>
  <c r="W78" i="15"/>
  <c r="V78" i="15"/>
  <c r="U78" i="15"/>
  <c r="T78" i="15"/>
  <c r="S78" i="15"/>
  <c r="R78" i="15"/>
  <c r="Q78" i="15"/>
  <c r="P78" i="15"/>
  <c r="O78" i="15"/>
  <c r="N78" i="15"/>
  <c r="M78" i="15"/>
  <c r="L78" i="15"/>
  <c r="K78" i="15"/>
  <c r="I78" i="15"/>
  <c r="H78" i="15"/>
  <c r="G78" i="15"/>
  <c r="V77" i="15"/>
  <c r="U77" i="15"/>
  <c r="T77" i="15"/>
  <c r="S77" i="15"/>
  <c r="R77" i="15"/>
  <c r="Q77" i="15"/>
  <c r="P77" i="15"/>
  <c r="O77" i="15"/>
  <c r="N77" i="15"/>
  <c r="M77" i="15"/>
  <c r="L77" i="15"/>
  <c r="K77" i="15"/>
  <c r="J77" i="15"/>
  <c r="I77" i="15"/>
  <c r="H77" i="15"/>
  <c r="G77" i="15"/>
  <c r="X75" i="15"/>
  <c r="W75" i="15"/>
  <c r="J75" i="15"/>
  <c r="J74" i="15" s="1"/>
  <c r="X74" i="15"/>
  <c r="W74" i="15"/>
  <c r="V74" i="15"/>
  <c r="U74" i="15"/>
  <c r="T74" i="15"/>
  <c r="S74" i="15"/>
  <c r="R74" i="15"/>
  <c r="Q74" i="15"/>
  <c r="P74" i="15"/>
  <c r="O74" i="15"/>
  <c r="N74" i="15"/>
  <c r="M74" i="15"/>
  <c r="L74" i="15"/>
  <c r="K74" i="15"/>
  <c r="I74" i="15"/>
  <c r="H74" i="15"/>
  <c r="G74" i="15"/>
  <c r="W73" i="15"/>
  <c r="W72" i="15" s="1"/>
  <c r="J73" i="15"/>
  <c r="V72" i="15"/>
  <c r="U72" i="15"/>
  <c r="T72" i="15"/>
  <c r="S72" i="15"/>
  <c r="R72" i="15"/>
  <c r="Q72" i="15"/>
  <c r="P72" i="15"/>
  <c r="O72" i="15"/>
  <c r="N72" i="15"/>
  <c r="M72" i="15"/>
  <c r="L72" i="15"/>
  <c r="K72" i="15"/>
  <c r="J72" i="15"/>
  <c r="I72" i="15"/>
  <c r="H72" i="15"/>
  <c r="G72" i="15"/>
  <c r="W71" i="15"/>
  <c r="J71" i="15"/>
  <c r="J70" i="15" s="1"/>
  <c r="W70" i="15"/>
  <c r="V70" i="15"/>
  <c r="U70" i="15"/>
  <c r="T70" i="15"/>
  <c r="S70" i="15"/>
  <c r="R70" i="15"/>
  <c r="Q70" i="15"/>
  <c r="P70" i="15"/>
  <c r="O70" i="15"/>
  <c r="N70" i="15"/>
  <c r="M70" i="15"/>
  <c r="L70" i="15"/>
  <c r="K70" i="15"/>
  <c r="I70" i="15"/>
  <c r="H70" i="15"/>
  <c r="G70" i="15"/>
  <c r="J68" i="15"/>
  <c r="X68" i="15" s="1"/>
  <c r="X67" i="15" s="1"/>
  <c r="W67" i="15"/>
  <c r="V67" i="15"/>
  <c r="U67" i="15"/>
  <c r="T67" i="15"/>
  <c r="S67" i="15"/>
  <c r="R67" i="15"/>
  <c r="Q67" i="15"/>
  <c r="P67" i="15"/>
  <c r="O67" i="15"/>
  <c r="N67" i="15"/>
  <c r="L67" i="15"/>
  <c r="K67" i="15"/>
  <c r="J67" i="15"/>
  <c r="I67" i="15"/>
  <c r="H67" i="15"/>
  <c r="G67" i="15"/>
  <c r="I65" i="15"/>
  <c r="I64" i="15" s="1"/>
  <c r="W64" i="15"/>
  <c r="V64" i="15"/>
  <c r="U64" i="15"/>
  <c r="T64" i="15"/>
  <c r="S64" i="15"/>
  <c r="R64" i="15"/>
  <c r="Q64" i="15"/>
  <c r="P64" i="15"/>
  <c r="O64" i="15"/>
  <c r="N64" i="15"/>
  <c r="L64" i="15"/>
  <c r="K64" i="15"/>
  <c r="H64" i="15"/>
  <c r="G64" i="15"/>
  <c r="X62" i="15"/>
  <c r="X59" i="15" s="1"/>
  <c r="J62" i="15"/>
  <c r="X60" i="15"/>
  <c r="W60" i="15"/>
  <c r="J60" i="15"/>
  <c r="J59" i="15" s="1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I59" i="15"/>
  <c r="H59" i="15"/>
  <c r="G59" i="15"/>
  <c r="W56" i="15"/>
  <c r="W55" i="15" s="1"/>
  <c r="J56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H55" i="15"/>
  <c r="G55" i="15"/>
  <c r="J53" i="15"/>
  <c r="X53" i="15" s="1"/>
  <c r="W51" i="15"/>
  <c r="W50" i="15" s="1"/>
  <c r="J51" i="15"/>
  <c r="J50" i="15" s="1"/>
  <c r="V50" i="15"/>
  <c r="U50" i="15"/>
  <c r="T50" i="15"/>
  <c r="S50" i="15"/>
  <c r="R50" i="15"/>
  <c r="Q50" i="15"/>
  <c r="P50" i="15"/>
  <c r="O50" i="15"/>
  <c r="N50" i="15"/>
  <c r="M50" i="15"/>
  <c r="L50" i="15"/>
  <c r="K50" i="15"/>
  <c r="I50" i="15"/>
  <c r="H50" i="15"/>
  <c r="G50" i="15"/>
  <c r="W48" i="15"/>
  <c r="J48" i="15"/>
  <c r="X48" i="15" s="1"/>
  <c r="X47" i="15" s="1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I47" i="15"/>
  <c r="H47" i="15"/>
  <c r="G47" i="15"/>
  <c r="X45" i="15"/>
  <c r="X44" i="15" s="1"/>
  <c r="W45" i="15"/>
  <c r="J45" i="15"/>
  <c r="J44" i="15" s="1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I44" i="15"/>
  <c r="H44" i="15"/>
  <c r="G44" i="15"/>
  <c r="W42" i="15"/>
  <c r="W41" i="15" s="1"/>
  <c r="J42" i="15"/>
  <c r="X42" i="15" s="1"/>
  <c r="X41" i="15" s="1"/>
  <c r="V41" i="15"/>
  <c r="U41" i="15"/>
  <c r="T41" i="15"/>
  <c r="S41" i="15"/>
  <c r="R41" i="15"/>
  <c r="Q41" i="15"/>
  <c r="Q34" i="15" s="1"/>
  <c r="P41" i="15"/>
  <c r="O41" i="15"/>
  <c r="N41" i="15"/>
  <c r="M41" i="15"/>
  <c r="L41" i="15"/>
  <c r="K41" i="15"/>
  <c r="I41" i="15"/>
  <c r="H41" i="15"/>
  <c r="G41" i="15"/>
  <c r="X39" i="15"/>
  <c r="W39" i="15"/>
  <c r="J39" i="15"/>
  <c r="X38" i="15"/>
  <c r="W38" i="15"/>
  <c r="V38" i="15"/>
  <c r="V34" i="15" s="1"/>
  <c r="U38" i="15"/>
  <c r="U34" i="15" s="1"/>
  <c r="T38" i="15"/>
  <c r="S38" i="15"/>
  <c r="R38" i="15"/>
  <c r="Q38" i="15"/>
  <c r="P38" i="15"/>
  <c r="O38" i="15"/>
  <c r="O34" i="15" s="1"/>
  <c r="N38" i="15"/>
  <c r="N34" i="15" s="1"/>
  <c r="M38" i="15"/>
  <c r="M34" i="15" s="1"/>
  <c r="L38" i="15"/>
  <c r="K38" i="15"/>
  <c r="J38" i="15"/>
  <c r="I38" i="15"/>
  <c r="H38" i="15"/>
  <c r="G38" i="15"/>
  <c r="G34" i="15" s="1"/>
  <c r="W36" i="15"/>
  <c r="W35" i="15" s="1"/>
  <c r="J36" i="15"/>
  <c r="V35" i="15"/>
  <c r="U35" i="15"/>
  <c r="T35" i="15"/>
  <c r="S35" i="15"/>
  <c r="S34" i="15" s="1"/>
  <c r="R35" i="15"/>
  <c r="R34" i="15" s="1"/>
  <c r="Q35" i="15"/>
  <c r="P35" i="15"/>
  <c r="P34" i="15" s="1"/>
  <c r="O35" i="15"/>
  <c r="N35" i="15"/>
  <c r="M35" i="15"/>
  <c r="L35" i="15"/>
  <c r="K35" i="15"/>
  <c r="K34" i="15" s="1"/>
  <c r="J35" i="15"/>
  <c r="I35" i="15"/>
  <c r="H35" i="15"/>
  <c r="H34" i="15" s="1"/>
  <c r="G35" i="15"/>
  <c r="T34" i="15"/>
  <c r="L34" i="15"/>
  <c r="W32" i="15"/>
  <c r="W28" i="15" s="1"/>
  <c r="J32" i="15"/>
  <c r="X32" i="15" s="1"/>
  <c r="W29" i="15"/>
  <c r="J29" i="15"/>
  <c r="X29" i="15" s="1"/>
  <c r="X28" i="15" s="1"/>
  <c r="V28" i="15"/>
  <c r="U28" i="15"/>
  <c r="T28" i="15"/>
  <c r="S28" i="15"/>
  <c r="R28" i="15"/>
  <c r="Q28" i="15"/>
  <c r="P28" i="15"/>
  <c r="O28" i="15"/>
  <c r="N28" i="15"/>
  <c r="M28" i="15"/>
  <c r="L28" i="15"/>
  <c r="K28" i="15"/>
  <c r="I28" i="15"/>
  <c r="H28" i="15"/>
  <c r="G28" i="15"/>
  <c r="W26" i="15"/>
  <c r="W25" i="15" s="1"/>
  <c r="J26" i="15"/>
  <c r="X26" i="15" s="1"/>
  <c r="X25" i="15" s="1"/>
  <c r="V25" i="15"/>
  <c r="U25" i="15"/>
  <c r="T25" i="15"/>
  <c r="S25" i="15"/>
  <c r="R25" i="15"/>
  <c r="Q25" i="15"/>
  <c r="P25" i="15"/>
  <c r="O25" i="15"/>
  <c r="N25" i="15"/>
  <c r="M25" i="15"/>
  <c r="L25" i="15"/>
  <c r="K25" i="15"/>
  <c r="I25" i="15"/>
  <c r="G25" i="15"/>
  <c r="X23" i="15"/>
  <c r="W23" i="15"/>
  <c r="J23" i="15"/>
  <c r="X22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H22" i="15"/>
  <c r="G22" i="15"/>
  <c r="W20" i="15"/>
  <c r="W16" i="15" s="1"/>
  <c r="J20" i="15"/>
  <c r="X17" i="15"/>
  <c r="W17" i="15"/>
  <c r="J17" i="15"/>
  <c r="V16" i="15"/>
  <c r="V9" i="15" s="1"/>
  <c r="V8" i="15" s="1"/>
  <c r="U16" i="15"/>
  <c r="T16" i="15"/>
  <c r="S16" i="15"/>
  <c r="R16" i="15"/>
  <c r="Q16" i="15"/>
  <c r="P16" i="15"/>
  <c r="O16" i="15"/>
  <c r="N16" i="15"/>
  <c r="N9" i="15" s="1"/>
  <c r="N8" i="15" s="1"/>
  <c r="M16" i="15"/>
  <c r="L16" i="15"/>
  <c r="K16" i="15"/>
  <c r="J16" i="15"/>
  <c r="I16" i="15"/>
  <c r="H16" i="15"/>
  <c r="G16" i="15"/>
  <c r="W14" i="15"/>
  <c r="W13" i="15" s="1"/>
  <c r="J14" i="15"/>
  <c r="V13" i="15"/>
  <c r="U13" i="15"/>
  <c r="T13" i="15"/>
  <c r="T9" i="15" s="1"/>
  <c r="T8" i="15" s="1"/>
  <c r="S13" i="15"/>
  <c r="S9" i="15" s="1"/>
  <c r="S8" i="15" s="1"/>
  <c r="R13" i="15"/>
  <c r="R9" i="15" s="1"/>
  <c r="R8" i="15" s="1"/>
  <c r="Q13" i="15"/>
  <c r="P13" i="15"/>
  <c r="O13" i="15"/>
  <c r="N13" i="15"/>
  <c r="M13" i="15"/>
  <c r="L13" i="15"/>
  <c r="L9" i="15" s="1"/>
  <c r="L8" i="15" s="1"/>
  <c r="K13" i="15"/>
  <c r="K9" i="15" s="1"/>
  <c r="K8" i="15" s="1"/>
  <c r="J13" i="15"/>
  <c r="I13" i="15"/>
  <c r="H13" i="15"/>
  <c r="G13" i="15"/>
  <c r="W11" i="15"/>
  <c r="J11" i="15"/>
  <c r="X11" i="15" s="1"/>
  <c r="X10" i="15" s="1"/>
  <c r="W10" i="15"/>
  <c r="V10" i="15"/>
  <c r="U10" i="15"/>
  <c r="U9" i="15" s="1"/>
  <c r="U8" i="15" s="1"/>
  <c r="T10" i="15"/>
  <c r="S10" i="15"/>
  <c r="R10" i="15"/>
  <c r="Q10" i="15"/>
  <c r="P10" i="15"/>
  <c r="P9" i="15" s="1"/>
  <c r="P8" i="15" s="1"/>
  <c r="O10" i="15"/>
  <c r="O9" i="15" s="1"/>
  <c r="N10" i="15"/>
  <c r="M10" i="15"/>
  <c r="M9" i="15" s="1"/>
  <c r="M8" i="15" s="1"/>
  <c r="L10" i="15"/>
  <c r="K10" i="15"/>
  <c r="I10" i="15"/>
  <c r="H10" i="15"/>
  <c r="H9" i="15" s="1"/>
  <c r="H8" i="15" s="1"/>
  <c r="G10" i="15"/>
  <c r="G9" i="15" s="1"/>
  <c r="Q9" i="15"/>
  <c r="Q8" i="15" s="1"/>
  <c r="I9" i="15"/>
  <c r="W34" i="19" l="1"/>
  <c r="W8" i="19" s="1"/>
  <c r="J8" i="17"/>
  <c r="X8" i="17"/>
  <c r="L9" i="16"/>
  <c r="L8" i="16" s="1"/>
  <c r="O34" i="16"/>
  <c r="O8" i="16" s="1"/>
  <c r="N34" i="16"/>
  <c r="N8" i="16" s="1"/>
  <c r="R8" i="16"/>
  <c r="H8" i="16"/>
  <c r="Q8" i="16"/>
  <c r="X59" i="16"/>
  <c r="X65" i="16"/>
  <c r="X64" i="16" s="1"/>
  <c r="J64" i="16"/>
  <c r="K8" i="16"/>
  <c r="S8" i="16"/>
  <c r="G8" i="16"/>
  <c r="X26" i="16"/>
  <c r="X25" i="16" s="1"/>
  <c r="X32" i="16"/>
  <c r="X28" i="16" s="1"/>
  <c r="J59" i="16"/>
  <c r="J34" i="16" s="1"/>
  <c r="W50" i="16"/>
  <c r="W34" i="16" s="1"/>
  <c r="W8" i="16" s="1"/>
  <c r="X45" i="16"/>
  <c r="X44" i="16" s="1"/>
  <c r="X34" i="16" s="1"/>
  <c r="J10" i="16"/>
  <c r="J9" i="16" s="1"/>
  <c r="X42" i="16"/>
  <c r="X41" i="16" s="1"/>
  <c r="I64" i="16"/>
  <c r="I34" i="16" s="1"/>
  <c r="I8" i="16" s="1"/>
  <c r="J70" i="16"/>
  <c r="W34" i="15"/>
  <c r="I34" i="15"/>
  <c r="I8" i="15"/>
  <c r="O8" i="15"/>
  <c r="G8" i="15"/>
  <c r="X78" i="15"/>
  <c r="X77" i="15"/>
  <c r="W9" i="15"/>
  <c r="X14" i="15"/>
  <c r="X13" i="15" s="1"/>
  <c r="X9" i="15" s="1"/>
  <c r="X56" i="15"/>
  <c r="X55" i="15" s="1"/>
  <c r="J41" i="15"/>
  <c r="J10" i="15"/>
  <c r="J9" i="15" s="1"/>
  <c r="J28" i="15"/>
  <c r="X20" i="15"/>
  <c r="X16" i="15" s="1"/>
  <c r="X73" i="15"/>
  <c r="X72" i="15" s="1"/>
  <c r="X51" i="15"/>
  <c r="X50" i="15" s="1"/>
  <c r="J65" i="15"/>
  <c r="J47" i="15"/>
  <c r="X71" i="15"/>
  <c r="X70" i="15" s="1"/>
  <c r="J78" i="15"/>
  <c r="J25" i="15"/>
  <c r="X36" i="15"/>
  <c r="X35" i="15" s="1"/>
  <c r="X79" i="14"/>
  <c r="X78" i="14" s="1"/>
  <c r="W79" i="14"/>
  <c r="J79" i="14"/>
  <c r="W78" i="14"/>
  <c r="V78" i="14"/>
  <c r="U78" i="14"/>
  <c r="T78" i="14"/>
  <c r="S78" i="14"/>
  <c r="R78" i="14"/>
  <c r="Q78" i="14"/>
  <c r="P78" i="14"/>
  <c r="O78" i="14"/>
  <c r="N78" i="14"/>
  <c r="M78" i="14"/>
  <c r="L78" i="14"/>
  <c r="K78" i="14"/>
  <c r="J78" i="14"/>
  <c r="I78" i="14"/>
  <c r="H78" i="14"/>
  <c r="G78" i="14"/>
  <c r="X77" i="14"/>
  <c r="W77" i="14"/>
  <c r="V77" i="14"/>
  <c r="U77" i="14"/>
  <c r="T77" i="14"/>
  <c r="S77" i="14"/>
  <c r="R77" i="14"/>
  <c r="Q77" i="14"/>
  <c r="P77" i="14"/>
  <c r="O77" i="14"/>
  <c r="N77" i="14"/>
  <c r="M77" i="14"/>
  <c r="L77" i="14"/>
  <c r="K77" i="14"/>
  <c r="J77" i="14"/>
  <c r="I77" i="14"/>
  <c r="H77" i="14"/>
  <c r="G77" i="14"/>
  <c r="W75" i="14"/>
  <c r="W74" i="14" s="1"/>
  <c r="J75" i="14"/>
  <c r="V74" i="14"/>
  <c r="U74" i="14"/>
  <c r="T74" i="14"/>
  <c r="S74" i="14"/>
  <c r="R74" i="14"/>
  <c r="Q74" i="14"/>
  <c r="P74" i="14"/>
  <c r="O74" i="14"/>
  <c r="N74" i="14"/>
  <c r="M74" i="14"/>
  <c r="L74" i="14"/>
  <c r="K74" i="14"/>
  <c r="J74" i="14"/>
  <c r="I74" i="14"/>
  <c r="H74" i="14"/>
  <c r="G74" i="14"/>
  <c r="W73" i="14"/>
  <c r="W72" i="14" s="1"/>
  <c r="J73" i="14"/>
  <c r="X73" i="14" s="1"/>
  <c r="X72" i="14" s="1"/>
  <c r="V72" i="14"/>
  <c r="U72" i="14"/>
  <c r="T72" i="14"/>
  <c r="S72" i="14"/>
  <c r="R72" i="14"/>
  <c r="Q72" i="14"/>
  <c r="P72" i="14"/>
  <c r="O72" i="14"/>
  <c r="N72" i="14"/>
  <c r="M72" i="14"/>
  <c r="L72" i="14"/>
  <c r="K72" i="14"/>
  <c r="I72" i="14"/>
  <c r="H72" i="14"/>
  <c r="G72" i="14"/>
  <c r="W71" i="14"/>
  <c r="J71" i="14"/>
  <c r="X71" i="14" s="1"/>
  <c r="X70" i="14" s="1"/>
  <c r="W70" i="14"/>
  <c r="V70" i="14"/>
  <c r="U70" i="14"/>
  <c r="T70" i="14"/>
  <c r="S70" i="14"/>
  <c r="R70" i="14"/>
  <c r="Q70" i="14"/>
  <c r="P70" i="14"/>
  <c r="O70" i="14"/>
  <c r="N70" i="14"/>
  <c r="M70" i="14"/>
  <c r="L70" i="14"/>
  <c r="K70" i="14"/>
  <c r="I70" i="14"/>
  <c r="H70" i="14"/>
  <c r="G70" i="14"/>
  <c r="X68" i="14"/>
  <c r="X67" i="14" s="1"/>
  <c r="J68" i="14"/>
  <c r="W67" i="14"/>
  <c r="V67" i="14"/>
  <c r="U67" i="14"/>
  <c r="T67" i="14"/>
  <c r="S67" i="14"/>
  <c r="R67" i="14"/>
  <c r="Q67" i="14"/>
  <c r="P67" i="14"/>
  <c r="O67" i="14"/>
  <c r="N67" i="14"/>
  <c r="L67" i="14"/>
  <c r="K67" i="14"/>
  <c r="J67" i="14"/>
  <c r="I67" i="14"/>
  <c r="H67" i="14"/>
  <c r="G67" i="14"/>
  <c r="I65" i="14"/>
  <c r="J65" i="14" s="1"/>
  <c r="W64" i="14"/>
  <c r="V64" i="14"/>
  <c r="U64" i="14"/>
  <c r="T64" i="14"/>
  <c r="S64" i="14"/>
  <c r="R64" i="14"/>
  <c r="Q64" i="14"/>
  <c r="P64" i="14"/>
  <c r="O64" i="14"/>
  <c r="N64" i="14"/>
  <c r="L64" i="14"/>
  <c r="K64" i="14"/>
  <c r="H64" i="14"/>
  <c r="G64" i="14"/>
  <c r="J62" i="14"/>
  <c r="X62" i="14" s="1"/>
  <c r="W60" i="14"/>
  <c r="W59" i="14" s="1"/>
  <c r="J60" i="14"/>
  <c r="X60" i="14" s="1"/>
  <c r="V59" i="14"/>
  <c r="U59" i="14"/>
  <c r="T59" i="14"/>
  <c r="S59" i="14"/>
  <c r="R59" i="14"/>
  <c r="Q59" i="14"/>
  <c r="P59" i="14"/>
  <c r="O59" i="14"/>
  <c r="N59" i="14"/>
  <c r="M59" i="14"/>
  <c r="L59" i="14"/>
  <c r="K59" i="14"/>
  <c r="I59" i="14"/>
  <c r="H59" i="14"/>
  <c r="G59" i="14"/>
  <c r="W56" i="14"/>
  <c r="W55" i="14" s="1"/>
  <c r="J56" i="14"/>
  <c r="J55" i="14" s="1"/>
  <c r="V55" i="14"/>
  <c r="U55" i="14"/>
  <c r="T55" i="14"/>
  <c r="S55" i="14"/>
  <c r="R55" i="14"/>
  <c r="Q55" i="14"/>
  <c r="P55" i="14"/>
  <c r="O55" i="14"/>
  <c r="N55" i="14"/>
  <c r="M55" i="14"/>
  <c r="L55" i="14"/>
  <c r="K55" i="14"/>
  <c r="I55" i="14"/>
  <c r="H55" i="14"/>
  <c r="G55" i="14"/>
  <c r="J53" i="14"/>
  <c r="X53" i="14" s="1"/>
  <c r="W51" i="14"/>
  <c r="W50" i="14" s="1"/>
  <c r="J51" i="14"/>
  <c r="X51" i="14" s="1"/>
  <c r="X50" i="14" s="1"/>
  <c r="V50" i="14"/>
  <c r="U50" i="14"/>
  <c r="T50" i="14"/>
  <c r="S50" i="14"/>
  <c r="R50" i="14"/>
  <c r="Q50" i="14"/>
  <c r="P50" i="14"/>
  <c r="O50" i="14"/>
  <c r="N50" i="14"/>
  <c r="M50" i="14"/>
  <c r="L50" i="14"/>
  <c r="K50" i="14"/>
  <c r="I50" i="14"/>
  <c r="H50" i="14"/>
  <c r="G50" i="14"/>
  <c r="X48" i="14"/>
  <c r="X47" i="14" s="1"/>
  <c r="W48" i="14"/>
  <c r="J48" i="14"/>
  <c r="J47" i="14" s="1"/>
  <c r="W47" i="14"/>
  <c r="V47" i="14"/>
  <c r="U47" i="14"/>
  <c r="T47" i="14"/>
  <c r="S47" i="14"/>
  <c r="R47" i="14"/>
  <c r="Q47" i="14"/>
  <c r="P47" i="14"/>
  <c r="O47" i="14"/>
  <c r="N47" i="14"/>
  <c r="M47" i="14"/>
  <c r="L47" i="14"/>
  <c r="K47" i="14"/>
  <c r="I47" i="14"/>
  <c r="H47" i="14"/>
  <c r="G47" i="14"/>
  <c r="W45" i="14"/>
  <c r="W44" i="14" s="1"/>
  <c r="J45" i="14"/>
  <c r="V44" i="14"/>
  <c r="U44" i="14"/>
  <c r="T44" i="14"/>
  <c r="S44" i="14"/>
  <c r="R44" i="14"/>
  <c r="Q44" i="14"/>
  <c r="P44" i="14"/>
  <c r="O44" i="14"/>
  <c r="N44" i="14"/>
  <c r="M44" i="14"/>
  <c r="L44" i="14"/>
  <c r="K44" i="14"/>
  <c r="J44" i="14"/>
  <c r="I44" i="14"/>
  <c r="H44" i="14"/>
  <c r="G44" i="14"/>
  <c r="W42" i="14"/>
  <c r="J42" i="14"/>
  <c r="X42" i="14" s="1"/>
  <c r="X41" i="14" s="1"/>
  <c r="W41" i="14"/>
  <c r="V41" i="14"/>
  <c r="U41" i="14"/>
  <c r="T41" i="14"/>
  <c r="S41" i="14"/>
  <c r="R41" i="14"/>
  <c r="Q41" i="14"/>
  <c r="P41" i="14"/>
  <c r="P34" i="14" s="1"/>
  <c r="O41" i="14"/>
  <c r="N41" i="14"/>
  <c r="M41" i="14"/>
  <c r="L41" i="14"/>
  <c r="K41" i="14"/>
  <c r="I41" i="14"/>
  <c r="H41" i="14"/>
  <c r="H34" i="14" s="1"/>
  <c r="G41" i="14"/>
  <c r="W39" i="14"/>
  <c r="W38" i="14" s="1"/>
  <c r="J39" i="14"/>
  <c r="V38" i="14"/>
  <c r="V34" i="14" s="1"/>
  <c r="U38" i="14"/>
  <c r="U34" i="14" s="1"/>
  <c r="T38" i="14"/>
  <c r="T34" i="14" s="1"/>
  <c r="S38" i="14"/>
  <c r="R38" i="14"/>
  <c r="Q38" i="14"/>
  <c r="P38" i="14"/>
  <c r="O38" i="14"/>
  <c r="N38" i="14"/>
  <c r="N34" i="14" s="1"/>
  <c r="M38" i="14"/>
  <c r="M34" i="14" s="1"/>
  <c r="L38" i="14"/>
  <c r="L34" i="14" s="1"/>
  <c r="K38" i="14"/>
  <c r="J38" i="14"/>
  <c r="I38" i="14"/>
  <c r="H38" i="14"/>
  <c r="G38" i="14"/>
  <c r="W36" i="14"/>
  <c r="W35" i="14" s="1"/>
  <c r="J36" i="14"/>
  <c r="J35" i="14" s="1"/>
  <c r="V35" i="14"/>
  <c r="U35" i="14"/>
  <c r="T35" i="14"/>
  <c r="S35" i="14"/>
  <c r="R35" i="14"/>
  <c r="R34" i="14" s="1"/>
  <c r="Q35" i="14"/>
  <c r="Q34" i="14" s="1"/>
  <c r="P35" i="14"/>
  <c r="O35" i="14"/>
  <c r="O34" i="14" s="1"/>
  <c r="N35" i="14"/>
  <c r="M35" i="14"/>
  <c r="L35" i="14"/>
  <c r="K35" i="14"/>
  <c r="I35" i="14"/>
  <c r="H35" i="14"/>
  <c r="G35" i="14"/>
  <c r="G34" i="14" s="1"/>
  <c r="S34" i="14"/>
  <c r="K34" i="14"/>
  <c r="W32" i="14"/>
  <c r="J32" i="14"/>
  <c r="X32" i="14" s="1"/>
  <c r="X29" i="14"/>
  <c r="X28" i="14" s="1"/>
  <c r="W29" i="14"/>
  <c r="W28" i="14" s="1"/>
  <c r="J29" i="14"/>
  <c r="J28" i="14" s="1"/>
  <c r="V28" i="14"/>
  <c r="U28" i="14"/>
  <c r="T28" i="14"/>
  <c r="S28" i="14"/>
  <c r="R28" i="14"/>
  <c r="Q28" i="14"/>
  <c r="P28" i="14"/>
  <c r="O28" i="14"/>
  <c r="N28" i="14"/>
  <c r="M28" i="14"/>
  <c r="L28" i="14"/>
  <c r="K28" i="14"/>
  <c r="I28" i="14"/>
  <c r="H28" i="14"/>
  <c r="G28" i="14"/>
  <c r="W26" i="14"/>
  <c r="W25" i="14" s="1"/>
  <c r="J26" i="14"/>
  <c r="J25" i="14" s="1"/>
  <c r="V25" i="14"/>
  <c r="U25" i="14"/>
  <c r="T25" i="14"/>
  <c r="S25" i="14"/>
  <c r="R25" i="14"/>
  <c r="Q25" i="14"/>
  <c r="P25" i="14"/>
  <c r="O25" i="14"/>
  <c r="N25" i="14"/>
  <c r="M25" i="14"/>
  <c r="L25" i="14"/>
  <c r="K25" i="14"/>
  <c r="I25" i="14"/>
  <c r="G25" i="14"/>
  <c r="W23" i="14"/>
  <c r="W22" i="14" s="1"/>
  <c r="J23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W20" i="14"/>
  <c r="J20" i="14"/>
  <c r="X20" i="14" s="1"/>
  <c r="W17" i="14"/>
  <c r="W16" i="14" s="1"/>
  <c r="J17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I16" i="14"/>
  <c r="H16" i="14"/>
  <c r="G16" i="14"/>
  <c r="W14" i="14"/>
  <c r="W13" i="14" s="1"/>
  <c r="J14" i="14"/>
  <c r="X14" i="14" s="1"/>
  <c r="X13" i="14" s="1"/>
  <c r="V13" i="14"/>
  <c r="U13" i="14"/>
  <c r="T13" i="14"/>
  <c r="S13" i="14"/>
  <c r="S9" i="14" s="1"/>
  <c r="S8" i="14" s="1"/>
  <c r="R13" i="14"/>
  <c r="R9" i="14" s="1"/>
  <c r="R8" i="14" s="1"/>
  <c r="Q13" i="14"/>
  <c r="Q9" i="14" s="1"/>
  <c r="Q8" i="14" s="1"/>
  <c r="P13" i="14"/>
  <c r="O13" i="14"/>
  <c r="N13" i="14"/>
  <c r="M13" i="14"/>
  <c r="L13" i="14"/>
  <c r="K13" i="14"/>
  <c r="K9" i="14" s="1"/>
  <c r="K8" i="14" s="1"/>
  <c r="I13" i="14"/>
  <c r="I9" i="14" s="1"/>
  <c r="H13" i="14"/>
  <c r="G13" i="14"/>
  <c r="W11" i="14"/>
  <c r="J11" i="14"/>
  <c r="X11" i="14" s="1"/>
  <c r="X10" i="14" s="1"/>
  <c r="W10" i="14"/>
  <c r="V10" i="14"/>
  <c r="V9" i="14" s="1"/>
  <c r="V8" i="14" s="1"/>
  <c r="U10" i="14"/>
  <c r="U9" i="14" s="1"/>
  <c r="U8" i="14" s="1"/>
  <c r="T10" i="14"/>
  <c r="T9" i="14" s="1"/>
  <c r="T8" i="14" s="1"/>
  <c r="S10" i="14"/>
  <c r="R10" i="14"/>
  <c r="Q10" i="14"/>
  <c r="P10" i="14"/>
  <c r="O10" i="14"/>
  <c r="O9" i="14" s="1"/>
  <c r="N10" i="14"/>
  <c r="N9" i="14" s="1"/>
  <c r="M10" i="14"/>
  <c r="M9" i="14" s="1"/>
  <c r="M8" i="14" s="1"/>
  <c r="L10" i="14"/>
  <c r="L9" i="14" s="1"/>
  <c r="L8" i="14" s="1"/>
  <c r="K10" i="14"/>
  <c r="J10" i="14"/>
  <c r="I10" i="14"/>
  <c r="H10" i="14"/>
  <c r="G10" i="14"/>
  <c r="G9" i="14" s="1"/>
  <c r="P9" i="14"/>
  <c r="P8" i="14" s="1"/>
  <c r="H9" i="14"/>
  <c r="H8" i="14" s="1"/>
  <c r="X9" i="16" l="1"/>
  <c r="X8" i="16" s="1"/>
  <c r="J8" i="16"/>
  <c r="X65" i="15"/>
  <c r="X64" i="15" s="1"/>
  <c r="J64" i="15"/>
  <c r="J34" i="15" s="1"/>
  <c r="J8" i="15" s="1"/>
  <c r="W8" i="15"/>
  <c r="X34" i="15"/>
  <c r="X8" i="15" s="1"/>
  <c r="X39" i="14"/>
  <c r="X38" i="14" s="1"/>
  <c r="N8" i="14"/>
  <c r="G8" i="14"/>
  <c r="O8" i="14"/>
  <c r="W9" i="14"/>
  <c r="I34" i="14"/>
  <c r="I8" i="14" s="1"/>
  <c r="X59" i="14"/>
  <c r="X65" i="14"/>
  <c r="X64" i="14" s="1"/>
  <c r="J64" i="14"/>
  <c r="W34" i="14"/>
  <c r="J16" i="14"/>
  <c r="J59" i="14"/>
  <c r="X17" i="14"/>
  <c r="X16" i="14" s="1"/>
  <c r="X9" i="14" s="1"/>
  <c r="X23" i="14"/>
  <c r="X22" i="14" s="1"/>
  <c r="X75" i="14"/>
  <c r="X74" i="14" s="1"/>
  <c r="J72" i="14"/>
  <c r="X36" i="14"/>
  <c r="X35" i="14" s="1"/>
  <c r="J50" i="14"/>
  <c r="X56" i="14"/>
  <c r="X55" i="14" s="1"/>
  <c r="X26" i="14"/>
  <c r="X25" i="14" s="1"/>
  <c r="J41" i="14"/>
  <c r="J34" i="14" s="1"/>
  <c r="J13" i="14"/>
  <c r="I64" i="14"/>
  <c r="J70" i="14"/>
  <c r="X45" i="14"/>
  <c r="X44" i="14" s="1"/>
  <c r="W79" i="13"/>
  <c r="X79" i="13" s="1"/>
  <c r="J79" i="13"/>
  <c r="J78" i="13" s="1"/>
  <c r="W78" i="13"/>
  <c r="V78" i="13"/>
  <c r="U78" i="13"/>
  <c r="T78" i="13"/>
  <c r="S78" i="13"/>
  <c r="R78" i="13"/>
  <c r="Q78" i="13"/>
  <c r="P78" i="13"/>
  <c r="O78" i="13"/>
  <c r="N78" i="13"/>
  <c r="M78" i="13"/>
  <c r="L78" i="13"/>
  <c r="K78" i="13"/>
  <c r="I78" i="13"/>
  <c r="H78" i="13"/>
  <c r="G78" i="13"/>
  <c r="W77" i="13"/>
  <c r="V77" i="13"/>
  <c r="U77" i="13"/>
  <c r="T77" i="13"/>
  <c r="S77" i="13"/>
  <c r="R77" i="13"/>
  <c r="Q77" i="13"/>
  <c r="P77" i="13"/>
  <c r="O77" i="13"/>
  <c r="N77" i="13"/>
  <c r="M77" i="13"/>
  <c r="L77" i="13"/>
  <c r="K77" i="13"/>
  <c r="J77" i="13"/>
  <c r="I77" i="13"/>
  <c r="H77" i="13"/>
  <c r="G77" i="13"/>
  <c r="X75" i="13"/>
  <c r="X74" i="13" s="1"/>
  <c r="W75" i="13"/>
  <c r="J75" i="13"/>
  <c r="W74" i="13"/>
  <c r="V74" i="13"/>
  <c r="U74" i="13"/>
  <c r="T74" i="13"/>
  <c r="S74" i="13"/>
  <c r="R74" i="13"/>
  <c r="Q74" i="13"/>
  <c r="P74" i="13"/>
  <c r="O74" i="13"/>
  <c r="N74" i="13"/>
  <c r="M74" i="13"/>
  <c r="L74" i="13"/>
  <c r="K74" i="13"/>
  <c r="J74" i="13"/>
  <c r="I74" i="13"/>
  <c r="H74" i="13"/>
  <c r="G74" i="13"/>
  <c r="W73" i="13"/>
  <c r="W72" i="13" s="1"/>
  <c r="J73" i="13"/>
  <c r="V72" i="13"/>
  <c r="U72" i="13"/>
  <c r="T72" i="13"/>
  <c r="S72" i="13"/>
  <c r="R72" i="13"/>
  <c r="Q72" i="13"/>
  <c r="P72" i="13"/>
  <c r="O72" i="13"/>
  <c r="N72" i="13"/>
  <c r="M72" i="13"/>
  <c r="L72" i="13"/>
  <c r="K72" i="13"/>
  <c r="J72" i="13"/>
  <c r="I72" i="13"/>
  <c r="H72" i="13"/>
  <c r="G72" i="13"/>
  <c r="W71" i="13"/>
  <c r="J71" i="13"/>
  <c r="X71" i="13" s="1"/>
  <c r="X70" i="13" s="1"/>
  <c r="W70" i="13"/>
  <c r="V70" i="13"/>
  <c r="U70" i="13"/>
  <c r="T70" i="13"/>
  <c r="S70" i="13"/>
  <c r="R70" i="13"/>
  <c r="Q70" i="13"/>
  <c r="P70" i="13"/>
  <c r="O70" i="13"/>
  <c r="N70" i="13"/>
  <c r="M70" i="13"/>
  <c r="L70" i="13"/>
  <c r="K70" i="13"/>
  <c r="I70" i="13"/>
  <c r="H70" i="13"/>
  <c r="G70" i="13"/>
  <c r="J68" i="13"/>
  <c r="X68" i="13" s="1"/>
  <c r="X67" i="13" s="1"/>
  <c r="W67" i="13"/>
  <c r="V67" i="13"/>
  <c r="U67" i="13"/>
  <c r="T67" i="13"/>
  <c r="S67" i="13"/>
  <c r="R67" i="13"/>
  <c r="Q67" i="13"/>
  <c r="P67" i="13"/>
  <c r="O67" i="13"/>
  <c r="N67" i="13"/>
  <c r="L67" i="13"/>
  <c r="K67" i="13"/>
  <c r="J67" i="13"/>
  <c r="I67" i="13"/>
  <c r="H67" i="13"/>
  <c r="G67" i="13"/>
  <c r="I65" i="13"/>
  <c r="J65" i="13" s="1"/>
  <c r="W64" i="13"/>
  <c r="V64" i="13"/>
  <c r="U64" i="13"/>
  <c r="T64" i="13"/>
  <c r="S64" i="13"/>
  <c r="R64" i="13"/>
  <c r="Q64" i="13"/>
  <c r="P64" i="13"/>
  <c r="O64" i="13"/>
  <c r="N64" i="13"/>
  <c r="L64" i="13"/>
  <c r="K64" i="13"/>
  <c r="H64" i="13"/>
  <c r="G64" i="13"/>
  <c r="X62" i="13"/>
  <c r="J62" i="13"/>
  <c r="X60" i="13"/>
  <c r="X59" i="13" s="1"/>
  <c r="W60" i="13"/>
  <c r="J60" i="13"/>
  <c r="W59" i="13"/>
  <c r="V59" i="13"/>
  <c r="U59" i="13"/>
  <c r="T59" i="13"/>
  <c r="S59" i="13"/>
  <c r="R59" i="13"/>
  <c r="Q59" i="13"/>
  <c r="P59" i="13"/>
  <c r="O59" i="13"/>
  <c r="N59" i="13"/>
  <c r="M59" i="13"/>
  <c r="L59" i="13"/>
  <c r="K59" i="13"/>
  <c r="J59" i="13"/>
  <c r="I59" i="13"/>
  <c r="H59" i="13"/>
  <c r="G59" i="13"/>
  <c r="W56" i="13"/>
  <c r="W55" i="13" s="1"/>
  <c r="J56" i="13"/>
  <c r="V55" i="13"/>
  <c r="U55" i="13"/>
  <c r="T55" i="13"/>
  <c r="S55" i="13"/>
  <c r="R55" i="13"/>
  <c r="Q55" i="13"/>
  <c r="P55" i="13"/>
  <c r="O55" i="13"/>
  <c r="N55" i="13"/>
  <c r="M55" i="13"/>
  <c r="L55" i="13"/>
  <c r="K55" i="13"/>
  <c r="J55" i="13"/>
  <c r="I55" i="13"/>
  <c r="H55" i="13"/>
  <c r="G55" i="13"/>
  <c r="J53" i="13"/>
  <c r="X53" i="13" s="1"/>
  <c r="W51" i="13"/>
  <c r="W50" i="13" s="1"/>
  <c r="J51" i="13"/>
  <c r="X51" i="13" s="1"/>
  <c r="X50" i="13" s="1"/>
  <c r="V50" i="13"/>
  <c r="U50" i="13"/>
  <c r="T50" i="13"/>
  <c r="S50" i="13"/>
  <c r="R50" i="13"/>
  <c r="Q50" i="13"/>
  <c r="P50" i="13"/>
  <c r="O50" i="13"/>
  <c r="N50" i="13"/>
  <c r="M50" i="13"/>
  <c r="L50" i="13"/>
  <c r="K50" i="13"/>
  <c r="I50" i="13"/>
  <c r="H50" i="13"/>
  <c r="G50" i="13"/>
  <c r="W48" i="13"/>
  <c r="X48" i="13" s="1"/>
  <c r="X47" i="13" s="1"/>
  <c r="J48" i="13"/>
  <c r="J47" i="13" s="1"/>
  <c r="W47" i="13"/>
  <c r="V47" i="13"/>
  <c r="U47" i="13"/>
  <c r="T47" i="13"/>
  <c r="S47" i="13"/>
  <c r="R47" i="13"/>
  <c r="Q47" i="13"/>
  <c r="P47" i="13"/>
  <c r="O47" i="13"/>
  <c r="N47" i="13"/>
  <c r="M47" i="13"/>
  <c r="L47" i="13"/>
  <c r="K47" i="13"/>
  <c r="I47" i="13"/>
  <c r="H47" i="13"/>
  <c r="G47" i="13"/>
  <c r="W45" i="13"/>
  <c r="W44" i="13" s="1"/>
  <c r="J45" i="13"/>
  <c r="J44" i="13" s="1"/>
  <c r="V44" i="13"/>
  <c r="U44" i="13"/>
  <c r="T44" i="13"/>
  <c r="S44" i="13"/>
  <c r="R44" i="13"/>
  <c r="Q44" i="13"/>
  <c r="P44" i="13"/>
  <c r="O44" i="13"/>
  <c r="N44" i="13"/>
  <c r="M44" i="13"/>
  <c r="L44" i="13"/>
  <c r="K44" i="13"/>
  <c r="I44" i="13"/>
  <c r="H44" i="13"/>
  <c r="G44" i="13"/>
  <c r="W42" i="13"/>
  <c r="W41" i="13" s="1"/>
  <c r="J42" i="13"/>
  <c r="X42" i="13" s="1"/>
  <c r="X41" i="13" s="1"/>
  <c r="V41" i="13"/>
  <c r="U41" i="13"/>
  <c r="T41" i="13"/>
  <c r="S41" i="13"/>
  <c r="R41" i="13"/>
  <c r="Q41" i="13"/>
  <c r="Q34" i="13" s="1"/>
  <c r="P41" i="13"/>
  <c r="O41" i="13"/>
  <c r="N41" i="13"/>
  <c r="M41" i="13"/>
  <c r="L41" i="13"/>
  <c r="K41" i="13"/>
  <c r="I41" i="13"/>
  <c r="H41" i="13"/>
  <c r="G41" i="13"/>
  <c r="X39" i="13"/>
  <c r="X38" i="13" s="1"/>
  <c r="W39" i="13"/>
  <c r="J39" i="13"/>
  <c r="W38" i="13"/>
  <c r="V38" i="13"/>
  <c r="V34" i="13" s="1"/>
  <c r="U38" i="13"/>
  <c r="U34" i="13" s="1"/>
  <c r="T38" i="13"/>
  <c r="S38" i="13"/>
  <c r="R38" i="13"/>
  <c r="Q38" i="13"/>
  <c r="P38" i="13"/>
  <c r="O38" i="13"/>
  <c r="N38" i="13"/>
  <c r="M38" i="13"/>
  <c r="M34" i="13" s="1"/>
  <c r="L38" i="13"/>
  <c r="K38" i="13"/>
  <c r="J38" i="13"/>
  <c r="I38" i="13"/>
  <c r="H38" i="13"/>
  <c r="G38" i="13"/>
  <c r="W36" i="13"/>
  <c r="W35" i="13" s="1"/>
  <c r="J36" i="13"/>
  <c r="V35" i="13"/>
  <c r="U35" i="13"/>
  <c r="T35" i="13"/>
  <c r="S35" i="13"/>
  <c r="S34" i="13" s="1"/>
  <c r="R35" i="13"/>
  <c r="R34" i="13" s="1"/>
  <c r="Q35" i="13"/>
  <c r="P35" i="13"/>
  <c r="P34" i="13" s="1"/>
  <c r="O35" i="13"/>
  <c r="O34" i="13" s="1"/>
  <c r="N35" i="13"/>
  <c r="M35" i="13"/>
  <c r="L35" i="13"/>
  <c r="K35" i="13"/>
  <c r="K34" i="13" s="1"/>
  <c r="J35" i="13"/>
  <c r="I35" i="13"/>
  <c r="H35" i="13"/>
  <c r="H34" i="13" s="1"/>
  <c r="G35" i="13"/>
  <c r="G34" i="13" s="1"/>
  <c r="T34" i="13"/>
  <c r="L34" i="13"/>
  <c r="W32" i="13"/>
  <c r="J32" i="13"/>
  <c r="J28" i="13" s="1"/>
  <c r="W29" i="13"/>
  <c r="W28" i="13" s="1"/>
  <c r="J29" i="13"/>
  <c r="X29" i="13" s="1"/>
  <c r="V28" i="13"/>
  <c r="U28" i="13"/>
  <c r="T28" i="13"/>
  <c r="S28" i="13"/>
  <c r="R28" i="13"/>
  <c r="Q28" i="13"/>
  <c r="P28" i="13"/>
  <c r="O28" i="13"/>
  <c r="N28" i="13"/>
  <c r="M28" i="13"/>
  <c r="L28" i="13"/>
  <c r="K28" i="13"/>
  <c r="I28" i="13"/>
  <c r="H28" i="13"/>
  <c r="G28" i="13"/>
  <c r="W26" i="13"/>
  <c r="W25" i="13" s="1"/>
  <c r="J26" i="13"/>
  <c r="J25" i="13" s="1"/>
  <c r="V25" i="13"/>
  <c r="U25" i="13"/>
  <c r="T25" i="13"/>
  <c r="S25" i="13"/>
  <c r="R25" i="13"/>
  <c r="Q25" i="13"/>
  <c r="P25" i="13"/>
  <c r="O25" i="13"/>
  <c r="N25" i="13"/>
  <c r="M25" i="13"/>
  <c r="L25" i="13"/>
  <c r="K25" i="13"/>
  <c r="I25" i="13"/>
  <c r="G25" i="13"/>
  <c r="W23" i="13"/>
  <c r="X23" i="13" s="1"/>
  <c r="X22" i="13" s="1"/>
  <c r="J23" i="13"/>
  <c r="W22" i="13"/>
  <c r="V22" i="13"/>
  <c r="U22" i="13"/>
  <c r="T22" i="13"/>
  <c r="S22" i="13"/>
  <c r="R22" i="13"/>
  <c r="Q22" i="13"/>
  <c r="P22" i="13"/>
  <c r="O22" i="13"/>
  <c r="N22" i="13"/>
  <c r="M22" i="13"/>
  <c r="L22" i="13"/>
  <c r="K22" i="13"/>
  <c r="J22" i="13"/>
  <c r="I22" i="13"/>
  <c r="H22" i="13"/>
  <c r="G22" i="13"/>
  <c r="W20" i="13"/>
  <c r="J20" i="13"/>
  <c r="W17" i="13"/>
  <c r="X17" i="13" s="1"/>
  <c r="J17" i="13"/>
  <c r="V16" i="13"/>
  <c r="V9" i="13" s="1"/>
  <c r="U16" i="13"/>
  <c r="T16" i="13"/>
  <c r="S16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W14" i="13"/>
  <c r="W13" i="13" s="1"/>
  <c r="J14" i="13"/>
  <c r="V13" i="13"/>
  <c r="U13" i="13"/>
  <c r="T13" i="13"/>
  <c r="S13" i="13"/>
  <c r="S9" i="13" s="1"/>
  <c r="S8" i="13" s="1"/>
  <c r="R13" i="13"/>
  <c r="R9" i="13" s="1"/>
  <c r="R8" i="13" s="1"/>
  <c r="Q13" i="13"/>
  <c r="P13" i="13"/>
  <c r="O13" i="13"/>
  <c r="N13" i="13"/>
  <c r="M13" i="13"/>
  <c r="L13" i="13"/>
  <c r="K13" i="13"/>
  <c r="K9" i="13" s="1"/>
  <c r="K8" i="13" s="1"/>
  <c r="J13" i="13"/>
  <c r="I13" i="13"/>
  <c r="H13" i="13"/>
  <c r="G13" i="13"/>
  <c r="W11" i="13"/>
  <c r="W10" i="13" s="1"/>
  <c r="J11" i="13"/>
  <c r="V10" i="13"/>
  <c r="U10" i="13"/>
  <c r="U9" i="13" s="1"/>
  <c r="T10" i="13"/>
  <c r="T9" i="13" s="1"/>
  <c r="T8" i="13" s="1"/>
  <c r="S10" i="13"/>
  <c r="R10" i="13"/>
  <c r="Q10" i="13"/>
  <c r="P10" i="13"/>
  <c r="P9" i="13" s="1"/>
  <c r="O10" i="13"/>
  <c r="O9" i="13" s="1"/>
  <c r="N10" i="13"/>
  <c r="M10" i="13"/>
  <c r="M9" i="13" s="1"/>
  <c r="L10" i="13"/>
  <c r="L9" i="13" s="1"/>
  <c r="L8" i="13" s="1"/>
  <c r="K10" i="13"/>
  <c r="I10" i="13"/>
  <c r="H10" i="13"/>
  <c r="H9" i="13" s="1"/>
  <c r="H8" i="13" s="1"/>
  <c r="G10" i="13"/>
  <c r="G9" i="13" s="1"/>
  <c r="Q9" i="13"/>
  <c r="I9" i="13"/>
  <c r="X79" i="12"/>
  <c r="X78" i="12" s="1"/>
  <c r="W79" i="12"/>
  <c r="W77" i="12" s="1"/>
  <c r="J79" i="12"/>
  <c r="W78" i="12"/>
  <c r="V78" i="12"/>
  <c r="U78" i="12"/>
  <c r="T78" i="12"/>
  <c r="S78" i="12"/>
  <c r="R78" i="12"/>
  <c r="Q78" i="12"/>
  <c r="P78" i="12"/>
  <c r="O78" i="12"/>
  <c r="N78" i="12"/>
  <c r="M78" i="12"/>
  <c r="L78" i="12"/>
  <c r="K78" i="12"/>
  <c r="J78" i="12"/>
  <c r="I78" i="12"/>
  <c r="H78" i="12"/>
  <c r="G78" i="12"/>
  <c r="X77" i="12"/>
  <c r="V77" i="12"/>
  <c r="U77" i="12"/>
  <c r="T77" i="12"/>
  <c r="S77" i="12"/>
  <c r="R77" i="12"/>
  <c r="Q77" i="12"/>
  <c r="P77" i="12"/>
  <c r="O77" i="12"/>
  <c r="N77" i="12"/>
  <c r="M77" i="12"/>
  <c r="L77" i="12"/>
  <c r="K77" i="12"/>
  <c r="J77" i="12"/>
  <c r="I77" i="12"/>
  <c r="H77" i="12"/>
  <c r="G77" i="12"/>
  <c r="W75" i="12"/>
  <c r="W74" i="12" s="1"/>
  <c r="J75" i="12"/>
  <c r="X75" i="12" s="1"/>
  <c r="X74" i="12" s="1"/>
  <c r="V74" i="12"/>
  <c r="U74" i="12"/>
  <c r="T74" i="12"/>
  <c r="S74" i="12"/>
  <c r="R74" i="12"/>
  <c r="Q74" i="12"/>
  <c r="P74" i="12"/>
  <c r="O74" i="12"/>
  <c r="N74" i="12"/>
  <c r="M74" i="12"/>
  <c r="L74" i="12"/>
  <c r="K74" i="12"/>
  <c r="J74" i="12"/>
  <c r="I74" i="12"/>
  <c r="H74" i="12"/>
  <c r="G74" i="12"/>
  <c r="W73" i="12"/>
  <c r="X73" i="12" s="1"/>
  <c r="X72" i="12" s="1"/>
  <c r="J73" i="12"/>
  <c r="V72" i="12"/>
  <c r="U72" i="12"/>
  <c r="T72" i="12"/>
  <c r="S72" i="12"/>
  <c r="R72" i="12"/>
  <c r="Q72" i="12"/>
  <c r="P72" i="12"/>
  <c r="O72" i="12"/>
  <c r="N72" i="12"/>
  <c r="M72" i="12"/>
  <c r="L72" i="12"/>
  <c r="K72" i="12"/>
  <c r="J72" i="12"/>
  <c r="I72" i="12"/>
  <c r="H72" i="12"/>
  <c r="G72" i="12"/>
  <c r="W71" i="12"/>
  <c r="J71" i="12"/>
  <c r="X71" i="12" s="1"/>
  <c r="X70" i="12" s="1"/>
  <c r="W70" i="12"/>
  <c r="V70" i="12"/>
  <c r="U70" i="12"/>
  <c r="T70" i="12"/>
  <c r="S70" i="12"/>
  <c r="R70" i="12"/>
  <c r="Q70" i="12"/>
  <c r="P70" i="12"/>
  <c r="O70" i="12"/>
  <c r="N70" i="12"/>
  <c r="M70" i="12"/>
  <c r="L70" i="12"/>
  <c r="K70" i="12"/>
  <c r="I70" i="12"/>
  <c r="H70" i="12"/>
  <c r="G70" i="12"/>
  <c r="X68" i="12"/>
  <c r="J68" i="12"/>
  <c r="X67" i="12"/>
  <c r="W67" i="12"/>
  <c r="V67" i="12"/>
  <c r="U67" i="12"/>
  <c r="T67" i="12"/>
  <c r="S67" i="12"/>
  <c r="R67" i="12"/>
  <c r="Q67" i="12"/>
  <c r="P67" i="12"/>
  <c r="O67" i="12"/>
  <c r="N67" i="12"/>
  <c r="L67" i="12"/>
  <c r="K67" i="12"/>
  <c r="J67" i="12"/>
  <c r="I67" i="12"/>
  <c r="H67" i="12"/>
  <c r="G67" i="12"/>
  <c r="I65" i="12"/>
  <c r="J65" i="12" s="1"/>
  <c r="W64" i="12"/>
  <c r="V64" i="12"/>
  <c r="U64" i="12"/>
  <c r="T64" i="12"/>
  <c r="S64" i="12"/>
  <c r="R64" i="12"/>
  <c r="Q64" i="12"/>
  <c r="P64" i="12"/>
  <c r="O64" i="12"/>
  <c r="N64" i="12"/>
  <c r="L64" i="12"/>
  <c r="K64" i="12"/>
  <c r="H64" i="12"/>
  <c r="G64" i="12"/>
  <c r="X62" i="12"/>
  <c r="J62" i="12"/>
  <c r="W60" i="12"/>
  <c r="W59" i="12" s="1"/>
  <c r="J60" i="12"/>
  <c r="X60" i="12" s="1"/>
  <c r="X59" i="12" s="1"/>
  <c r="V59" i="12"/>
  <c r="U59" i="12"/>
  <c r="T59" i="12"/>
  <c r="S59" i="12"/>
  <c r="R59" i="12"/>
  <c r="Q59" i="12"/>
  <c r="P59" i="12"/>
  <c r="O59" i="12"/>
  <c r="N59" i="12"/>
  <c r="M59" i="12"/>
  <c r="L59" i="12"/>
  <c r="K59" i="12"/>
  <c r="J59" i="12"/>
  <c r="I59" i="12"/>
  <c r="H59" i="12"/>
  <c r="G59" i="12"/>
  <c r="W56" i="12"/>
  <c r="X56" i="12" s="1"/>
  <c r="X55" i="12" s="1"/>
  <c r="J56" i="12"/>
  <c r="V55" i="12"/>
  <c r="U55" i="12"/>
  <c r="T55" i="12"/>
  <c r="S55" i="12"/>
  <c r="R55" i="12"/>
  <c r="Q55" i="12"/>
  <c r="P55" i="12"/>
  <c r="O55" i="12"/>
  <c r="N55" i="12"/>
  <c r="M55" i="12"/>
  <c r="L55" i="12"/>
  <c r="K55" i="12"/>
  <c r="J55" i="12"/>
  <c r="I55" i="12"/>
  <c r="H55" i="12"/>
  <c r="G55" i="12"/>
  <c r="X53" i="12"/>
  <c r="J53" i="12"/>
  <c r="W51" i="12"/>
  <c r="W50" i="12" s="1"/>
  <c r="J51" i="12"/>
  <c r="X51" i="12" s="1"/>
  <c r="X50" i="12" s="1"/>
  <c r="V50" i="12"/>
  <c r="U50" i="12"/>
  <c r="T50" i="12"/>
  <c r="S50" i="12"/>
  <c r="R50" i="12"/>
  <c r="Q50" i="12"/>
  <c r="P50" i="12"/>
  <c r="O50" i="12"/>
  <c r="N50" i="12"/>
  <c r="M50" i="12"/>
  <c r="L50" i="12"/>
  <c r="K50" i="12"/>
  <c r="I50" i="12"/>
  <c r="H50" i="12"/>
  <c r="G50" i="12"/>
  <c r="X48" i="12"/>
  <c r="X47" i="12" s="1"/>
  <c r="W48" i="12"/>
  <c r="J48" i="12"/>
  <c r="W47" i="12"/>
  <c r="V47" i="12"/>
  <c r="U47" i="12"/>
  <c r="T47" i="12"/>
  <c r="S47" i="12"/>
  <c r="R47" i="12"/>
  <c r="Q47" i="12"/>
  <c r="P47" i="12"/>
  <c r="O47" i="12"/>
  <c r="N47" i="12"/>
  <c r="M47" i="12"/>
  <c r="L47" i="12"/>
  <c r="K47" i="12"/>
  <c r="J47" i="12"/>
  <c r="I47" i="12"/>
  <c r="H47" i="12"/>
  <c r="G47" i="12"/>
  <c r="X45" i="12"/>
  <c r="X44" i="12" s="1"/>
  <c r="W45" i="12"/>
  <c r="J45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W42" i="12"/>
  <c r="W41" i="12" s="1"/>
  <c r="J42" i="12"/>
  <c r="J41" i="12" s="1"/>
  <c r="V41" i="12"/>
  <c r="U41" i="12"/>
  <c r="T41" i="12"/>
  <c r="S41" i="12"/>
  <c r="R41" i="12"/>
  <c r="Q41" i="12"/>
  <c r="Q34" i="12" s="1"/>
  <c r="P41" i="12"/>
  <c r="P34" i="12" s="1"/>
  <c r="O41" i="12"/>
  <c r="N41" i="12"/>
  <c r="M41" i="12"/>
  <c r="L41" i="12"/>
  <c r="K41" i="12"/>
  <c r="I41" i="12"/>
  <c r="H41" i="12"/>
  <c r="H34" i="12" s="1"/>
  <c r="G41" i="12"/>
  <c r="W39" i="12"/>
  <c r="W38" i="12" s="1"/>
  <c r="J39" i="12"/>
  <c r="X39" i="12" s="1"/>
  <c r="X38" i="12" s="1"/>
  <c r="V38" i="12"/>
  <c r="V34" i="12" s="1"/>
  <c r="U38" i="12"/>
  <c r="U34" i="12" s="1"/>
  <c r="T38" i="12"/>
  <c r="S38" i="12"/>
  <c r="R38" i="12"/>
  <c r="Q38" i="12"/>
  <c r="P38" i="12"/>
  <c r="O38" i="12"/>
  <c r="N38" i="12"/>
  <c r="N34" i="12" s="1"/>
  <c r="M38" i="12"/>
  <c r="M34" i="12" s="1"/>
  <c r="L38" i="12"/>
  <c r="K38" i="12"/>
  <c r="J38" i="12"/>
  <c r="I38" i="12"/>
  <c r="H38" i="12"/>
  <c r="G38" i="12"/>
  <c r="W36" i="12"/>
  <c r="X36" i="12" s="1"/>
  <c r="X35" i="12" s="1"/>
  <c r="J36" i="12"/>
  <c r="V35" i="12"/>
  <c r="U35" i="12"/>
  <c r="T35" i="12"/>
  <c r="S35" i="12"/>
  <c r="S34" i="12" s="1"/>
  <c r="R35" i="12"/>
  <c r="R34" i="12" s="1"/>
  <c r="Q35" i="12"/>
  <c r="P35" i="12"/>
  <c r="O35" i="12"/>
  <c r="O34" i="12" s="1"/>
  <c r="N35" i="12"/>
  <c r="M35" i="12"/>
  <c r="L35" i="12"/>
  <c r="K35" i="12"/>
  <c r="K34" i="12" s="1"/>
  <c r="J35" i="12"/>
  <c r="I35" i="12"/>
  <c r="H35" i="12"/>
  <c r="G35" i="12"/>
  <c r="G34" i="12" s="1"/>
  <c r="T34" i="12"/>
  <c r="L34" i="12"/>
  <c r="W32" i="12"/>
  <c r="W28" i="12" s="1"/>
  <c r="J32" i="12"/>
  <c r="X32" i="12" s="1"/>
  <c r="W29" i="12"/>
  <c r="J29" i="12"/>
  <c r="X29" i="12" s="1"/>
  <c r="X28" i="12" s="1"/>
  <c r="V28" i="12"/>
  <c r="U28" i="12"/>
  <c r="T28" i="12"/>
  <c r="S28" i="12"/>
  <c r="R28" i="12"/>
  <c r="Q28" i="12"/>
  <c r="P28" i="12"/>
  <c r="O28" i="12"/>
  <c r="N28" i="12"/>
  <c r="M28" i="12"/>
  <c r="L28" i="12"/>
  <c r="K28" i="12"/>
  <c r="I28" i="12"/>
  <c r="H28" i="12"/>
  <c r="G28" i="12"/>
  <c r="W26" i="12"/>
  <c r="W25" i="12" s="1"/>
  <c r="J26" i="12"/>
  <c r="X26" i="12" s="1"/>
  <c r="X25" i="12" s="1"/>
  <c r="V25" i="12"/>
  <c r="U25" i="12"/>
  <c r="T25" i="12"/>
  <c r="S25" i="12"/>
  <c r="R25" i="12"/>
  <c r="Q25" i="12"/>
  <c r="P25" i="12"/>
  <c r="O25" i="12"/>
  <c r="N25" i="12"/>
  <c r="M25" i="12"/>
  <c r="L25" i="12"/>
  <c r="K25" i="12"/>
  <c r="I25" i="12"/>
  <c r="G25" i="12"/>
  <c r="W23" i="12"/>
  <c r="W22" i="12" s="1"/>
  <c r="J23" i="12"/>
  <c r="X23" i="12" s="1"/>
  <c r="X22" i="12" s="1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G22" i="12"/>
  <c r="W20" i="12"/>
  <c r="X20" i="12" s="1"/>
  <c r="J20" i="12"/>
  <c r="W17" i="12"/>
  <c r="W16" i="12" s="1"/>
  <c r="J17" i="12"/>
  <c r="X17" i="12" s="1"/>
  <c r="X16" i="12" s="1"/>
  <c r="V16" i="12"/>
  <c r="V9" i="12" s="1"/>
  <c r="U16" i="12"/>
  <c r="U9" i="12" s="1"/>
  <c r="T16" i="12"/>
  <c r="S16" i="12"/>
  <c r="R16" i="12"/>
  <c r="Q16" i="12"/>
  <c r="P16" i="12"/>
  <c r="O16" i="12"/>
  <c r="N16" i="12"/>
  <c r="N9" i="12" s="1"/>
  <c r="M16" i="12"/>
  <c r="M9" i="12" s="1"/>
  <c r="L16" i="12"/>
  <c r="K16" i="12"/>
  <c r="J16" i="12"/>
  <c r="I16" i="12"/>
  <c r="H16" i="12"/>
  <c r="G16" i="12"/>
  <c r="W14" i="12"/>
  <c r="X14" i="12" s="1"/>
  <c r="X13" i="12" s="1"/>
  <c r="J14" i="12"/>
  <c r="V13" i="12"/>
  <c r="U13" i="12"/>
  <c r="T13" i="12"/>
  <c r="S13" i="12"/>
  <c r="S9" i="12" s="1"/>
  <c r="S8" i="12" s="1"/>
  <c r="R13" i="12"/>
  <c r="R9" i="12" s="1"/>
  <c r="R8" i="12" s="1"/>
  <c r="Q13" i="12"/>
  <c r="P13" i="12"/>
  <c r="O13" i="12"/>
  <c r="N13" i="12"/>
  <c r="M13" i="12"/>
  <c r="L13" i="12"/>
  <c r="K13" i="12"/>
  <c r="K9" i="12" s="1"/>
  <c r="K8" i="12" s="1"/>
  <c r="J13" i="12"/>
  <c r="I13" i="12"/>
  <c r="H13" i="12"/>
  <c r="G13" i="12"/>
  <c r="W11" i="12"/>
  <c r="J11" i="12"/>
  <c r="X11" i="12" s="1"/>
  <c r="X10" i="12" s="1"/>
  <c r="W10" i="12"/>
  <c r="V10" i="12"/>
  <c r="U10" i="12"/>
  <c r="T10" i="12"/>
  <c r="T9" i="12" s="1"/>
  <c r="T8" i="12" s="1"/>
  <c r="S10" i="12"/>
  <c r="R10" i="12"/>
  <c r="Q10" i="12"/>
  <c r="P10" i="12"/>
  <c r="P9" i="12" s="1"/>
  <c r="P8" i="12" s="1"/>
  <c r="O10" i="12"/>
  <c r="O9" i="12" s="1"/>
  <c r="O8" i="12" s="1"/>
  <c r="N10" i="12"/>
  <c r="M10" i="12"/>
  <c r="L10" i="12"/>
  <c r="L9" i="12" s="1"/>
  <c r="L8" i="12" s="1"/>
  <c r="K10" i="12"/>
  <c r="I10" i="12"/>
  <c r="H10" i="12"/>
  <c r="H9" i="12" s="1"/>
  <c r="G10" i="12"/>
  <c r="G9" i="12" s="1"/>
  <c r="Q9" i="12"/>
  <c r="I9" i="12"/>
  <c r="J9" i="14" l="1"/>
  <c r="J8" i="14" s="1"/>
  <c r="W8" i="14"/>
  <c r="X34" i="14"/>
  <c r="X8" i="14" s="1"/>
  <c r="W16" i="13"/>
  <c r="X78" i="13"/>
  <c r="X77" i="13"/>
  <c r="N34" i="13"/>
  <c r="X45" i="13"/>
  <c r="X44" i="13" s="1"/>
  <c r="N9" i="13"/>
  <c r="X11" i="13"/>
  <c r="X10" i="13" s="1"/>
  <c r="V8" i="13"/>
  <c r="W34" i="13"/>
  <c r="U8" i="13"/>
  <c r="Q8" i="13"/>
  <c r="O8" i="13"/>
  <c r="W9" i="13"/>
  <c r="X65" i="13"/>
  <c r="X64" i="13" s="1"/>
  <c r="J64" i="13"/>
  <c r="G8" i="13"/>
  <c r="P8" i="13"/>
  <c r="M8" i="13"/>
  <c r="X14" i="13"/>
  <c r="X13" i="13" s="1"/>
  <c r="X20" i="13"/>
  <c r="X16" i="13" s="1"/>
  <c r="J50" i="13"/>
  <c r="J34" i="13" s="1"/>
  <c r="X56" i="13"/>
  <c r="X55" i="13" s="1"/>
  <c r="X73" i="13"/>
  <c r="X72" i="13" s="1"/>
  <c r="X26" i="13"/>
  <c r="X25" i="13" s="1"/>
  <c r="X32" i="13"/>
  <c r="X28" i="13" s="1"/>
  <c r="J41" i="13"/>
  <c r="J10" i="13"/>
  <c r="J9" i="13" s="1"/>
  <c r="I64" i="13"/>
  <c r="I34" i="13" s="1"/>
  <c r="I8" i="13" s="1"/>
  <c r="J70" i="13"/>
  <c r="X36" i="13"/>
  <c r="X35" i="13" s="1"/>
  <c r="X9" i="12"/>
  <c r="X34" i="12"/>
  <c r="H8" i="12"/>
  <c r="M8" i="12"/>
  <c r="U8" i="12"/>
  <c r="N8" i="12"/>
  <c r="V8" i="12"/>
  <c r="X65" i="12"/>
  <c r="X64" i="12" s="1"/>
  <c r="J64" i="12"/>
  <c r="Q8" i="12"/>
  <c r="I34" i="12"/>
  <c r="I8" i="12" s="1"/>
  <c r="W9" i="12"/>
  <c r="G8" i="12"/>
  <c r="J25" i="12"/>
  <c r="W13" i="12"/>
  <c r="W35" i="12"/>
  <c r="W55" i="12"/>
  <c r="W72" i="12"/>
  <c r="J28" i="12"/>
  <c r="J50" i="12"/>
  <c r="J34" i="12" s="1"/>
  <c r="J10" i="12"/>
  <c r="X42" i="12"/>
  <c r="X41" i="12" s="1"/>
  <c r="I64" i="12"/>
  <c r="J70" i="12"/>
  <c r="W29" i="11"/>
  <c r="X29" i="11" s="1"/>
  <c r="X28" i="11" s="1"/>
  <c r="M28" i="11"/>
  <c r="W17" i="11"/>
  <c r="W16" i="11" s="1"/>
  <c r="M16" i="11"/>
  <c r="W79" i="11"/>
  <c r="W78" i="11" s="1"/>
  <c r="J79" i="11"/>
  <c r="X79" i="11" s="1"/>
  <c r="V78" i="11"/>
  <c r="U78" i="11"/>
  <c r="T78" i="11"/>
  <c r="S78" i="11"/>
  <c r="R78" i="11"/>
  <c r="Q78" i="11"/>
  <c r="P78" i="11"/>
  <c r="O78" i="11"/>
  <c r="N78" i="11"/>
  <c r="M78" i="11"/>
  <c r="L78" i="11"/>
  <c r="K78" i="11"/>
  <c r="I78" i="11"/>
  <c r="H78" i="11"/>
  <c r="G78" i="11"/>
  <c r="V77" i="11"/>
  <c r="U77" i="11"/>
  <c r="T77" i="11"/>
  <c r="S77" i="11"/>
  <c r="R77" i="11"/>
  <c r="Q77" i="11"/>
  <c r="P77" i="11"/>
  <c r="O77" i="11"/>
  <c r="N77" i="11"/>
  <c r="M77" i="11"/>
  <c r="L77" i="11"/>
  <c r="K77" i="11"/>
  <c r="I77" i="11"/>
  <c r="H77" i="11"/>
  <c r="G77" i="11"/>
  <c r="W75" i="11"/>
  <c r="J75" i="11"/>
  <c r="J74" i="11" s="1"/>
  <c r="W74" i="11"/>
  <c r="V74" i="11"/>
  <c r="U74" i="11"/>
  <c r="T74" i="11"/>
  <c r="S74" i="11"/>
  <c r="R74" i="11"/>
  <c r="Q74" i="11"/>
  <c r="P74" i="11"/>
  <c r="O74" i="11"/>
  <c r="N74" i="11"/>
  <c r="M74" i="11"/>
  <c r="L74" i="11"/>
  <c r="K74" i="11"/>
  <c r="I74" i="11"/>
  <c r="H74" i="11"/>
  <c r="G74" i="11"/>
  <c r="W73" i="11"/>
  <c r="J73" i="11"/>
  <c r="X73" i="11" s="1"/>
  <c r="X72" i="11" s="1"/>
  <c r="W72" i="11"/>
  <c r="V72" i="11"/>
  <c r="U72" i="11"/>
  <c r="T72" i="11"/>
  <c r="S72" i="11"/>
  <c r="R72" i="11"/>
  <c r="Q72" i="11"/>
  <c r="P72" i="11"/>
  <c r="O72" i="11"/>
  <c r="N72" i="11"/>
  <c r="M72" i="11"/>
  <c r="L72" i="11"/>
  <c r="K72" i="11"/>
  <c r="I72" i="11"/>
  <c r="H72" i="11"/>
  <c r="G72" i="11"/>
  <c r="W71" i="11"/>
  <c r="W70" i="11" s="1"/>
  <c r="J71" i="11"/>
  <c r="X71" i="11" s="1"/>
  <c r="X70" i="11" s="1"/>
  <c r="V70" i="11"/>
  <c r="U70" i="11"/>
  <c r="T70" i="11"/>
  <c r="S70" i="11"/>
  <c r="R70" i="11"/>
  <c r="Q70" i="11"/>
  <c r="P70" i="11"/>
  <c r="O70" i="11"/>
  <c r="N70" i="11"/>
  <c r="M70" i="11"/>
  <c r="L70" i="11"/>
  <c r="K70" i="11"/>
  <c r="I70" i="11"/>
  <c r="H70" i="11"/>
  <c r="G70" i="11"/>
  <c r="X68" i="11"/>
  <c r="X67" i="11" s="1"/>
  <c r="J68" i="11"/>
  <c r="J67" i="11" s="1"/>
  <c r="W67" i="11"/>
  <c r="V67" i="11"/>
  <c r="U67" i="11"/>
  <c r="T67" i="11"/>
  <c r="S67" i="11"/>
  <c r="R67" i="11"/>
  <c r="Q67" i="11"/>
  <c r="P67" i="11"/>
  <c r="O67" i="11"/>
  <c r="N67" i="11"/>
  <c r="L67" i="11"/>
  <c r="K67" i="11"/>
  <c r="I67" i="11"/>
  <c r="H67" i="11"/>
  <c r="G67" i="11"/>
  <c r="I65" i="11"/>
  <c r="J65" i="11" s="1"/>
  <c r="W64" i="11"/>
  <c r="V64" i="11"/>
  <c r="U64" i="11"/>
  <c r="T64" i="11"/>
  <c r="S64" i="11"/>
  <c r="R64" i="11"/>
  <c r="Q64" i="11"/>
  <c r="P64" i="11"/>
  <c r="O64" i="11"/>
  <c r="N64" i="11"/>
  <c r="L64" i="11"/>
  <c r="K64" i="11"/>
  <c r="H64" i="11"/>
  <c r="G64" i="11"/>
  <c r="J62" i="11"/>
  <c r="X62" i="11" s="1"/>
  <c r="X60" i="11"/>
  <c r="X59" i="11" s="1"/>
  <c r="W60" i="11"/>
  <c r="J60" i="11"/>
  <c r="J59" i="11" s="1"/>
  <c r="W59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I59" i="11"/>
  <c r="H59" i="11"/>
  <c r="G59" i="11"/>
  <c r="W56" i="11"/>
  <c r="J56" i="11"/>
  <c r="X56" i="11" s="1"/>
  <c r="X55" i="11" s="1"/>
  <c r="W55" i="11"/>
  <c r="V55" i="11"/>
  <c r="U55" i="11"/>
  <c r="T55" i="11"/>
  <c r="S55" i="11"/>
  <c r="R55" i="11"/>
  <c r="Q55" i="11"/>
  <c r="P55" i="11"/>
  <c r="O55" i="11"/>
  <c r="N55" i="11"/>
  <c r="M55" i="11"/>
  <c r="L55" i="11"/>
  <c r="K55" i="11"/>
  <c r="I55" i="11"/>
  <c r="H55" i="11"/>
  <c r="G55" i="11"/>
  <c r="X53" i="11"/>
  <c r="J53" i="11"/>
  <c r="W51" i="11"/>
  <c r="J51" i="11"/>
  <c r="X51" i="11" s="1"/>
  <c r="X50" i="11" s="1"/>
  <c r="W50" i="11"/>
  <c r="V50" i="11"/>
  <c r="U50" i="11"/>
  <c r="T50" i="11"/>
  <c r="S50" i="11"/>
  <c r="R50" i="11"/>
  <c r="Q50" i="11"/>
  <c r="P50" i="11"/>
  <c r="O50" i="11"/>
  <c r="N50" i="11"/>
  <c r="M50" i="11"/>
  <c r="L50" i="11"/>
  <c r="K50" i="11"/>
  <c r="I50" i="11"/>
  <c r="H50" i="11"/>
  <c r="G50" i="11"/>
  <c r="W48" i="11"/>
  <c r="X48" i="11" s="1"/>
  <c r="X47" i="11" s="1"/>
  <c r="J48" i="11"/>
  <c r="V47" i="11"/>
  <c r="U47" i="11"/>
  <c r="T47" i="11"/>
  <c r="S47" i="11"/>
  <c r="R47" i="11"/>
  <c r="Q47" i="11"/>
  <c r="P47" i="11"/>
  <c r="O47" i="11"/>
  <c r="N47" i="11"/>
  <c r="M47" i="11"/>
  <c r="L47" i="11"/>
  <c r="K47" i="11"/>
  <c r="J47" i="11"/>
  <c r="I47" i="11"/>
  <c r="H47" i="11"/>
  <c r="G47" i="11"/>
  <c r="W45" i="11"/>
  <c r="W44" i="11" s="1"/>
  <c r="J45" i="11"/>
  <c r="X45" i="11" s="1"/>
  <c r="X44" i="11" s="1"/>
  <c r="V44" i="11"/>
  <c r="U44" i="11"/>
  <c r="T44" i="11"/>
  <c r="S44" i="11"/>
  <c r="R44" i="11"/>
  <c r="R34" i="11" s="1"/>
  <c r="Q44" i="11"/>
  <c r="P44" i="11"/>
  <c r="O44" i="11"/>
  <c r="N44" i="11"/>
  <c r="M44" i="11"/>
  <c r="L44" i="11"/>
  <c r="K44" i="11"/>
  <c r="J44" i="11"/>
  <c r="I44" i="11"/>
  <c r="H44" i="11"/>
  <c r="G44" i="11"/>
  <c r="W42" i="11"/>
  <c r="J42" i="11"/>
  <c r="X42" i="11" s="1"/>
  <c r="X41" i="11" s="1"/>
  <c r="W41" i="11"/>
  <c r="V41" i="11"/>
  <c r="V34" i="11" s="1"/>
  <c r="U41" i="11"/>
  <c r="T41" i="11"/>
  <c r="S41" i="11"/>
  <c r="R41" i="11"/>
  <c r="Q41" i="11"/>
  <c r="P41" i="11"/>
  <c r="O41" i="11"/>
  <c r="N41" i="11"/>
  <c r="N34" i="11" s="1"/>
  <c r="M41" i="11"/>
  <c r="L41" i="11"/>
  <c r="K41" i="11"/>
  <c r="J41" i="11"/>
  <c r="I41" i="11"/>
  <c r="H41" i="11"/>
  <c r="G41" i="11"/>
  <c r="X39" i="11"/>
  <c r="X38" i="11" s="1"/>
  <c r="W39" i="11"/>
  <c r="J39" i="11"/>
  <c r="J38" i="11" s="1"/>
  <c r="W38" i="11"/>
  <c r="V38" i="11"/>
  <c r="U38" i="11"/>
  <c r="U34" i="11" s="1"/>
  <c r="T38" i="11"/>
  <c r="S38" i="11"/>
  <c r="R38" i="11"/>
  <c r="Q38" i="11"/>
  <c r="P38" i="11"/>
  <c r="O38" i="11"/>
  <c r="N38" i="11"/>
  <c r="M38" i="11"/>
  <c r="M34" i="11" s="1"/>
  <c r="L38" i="11"/>
  <c r="K38" i="11"/>
  <c r="I38" i="11"/>
  <c r="H38" i="11"/>
  <c r="G38" i="11"/>
  <c r="W36" i="11"/>
  <c r="W35" i="11" s="1"/>
  <c r="J36" i="11"/>
  <c r="X36" i="11" s="1"/>
  <c r="X35" i="11" s="1"/>
  <c r="V35" i="11"/>
  <c r="U35" i="11"/>
  <c r="T35" i="11"/>
  <c r="T34" i="11" s="1"/>
  <c r="S35" i="11"/>
  <c r="R35" i="11"/>
  <c r="Q35" i="11"/>
  <c r="Q34" i="11" s="1"/>
  <c r="P35" i="11"/>
  <c r="P34" i="11" s="1"/>
  <c r="O35" i="11"/>
  <c r="O34" i="11" s="1"/>
  <c r="N35" i="11"/>
  <c r="M35" i="11"/>
  <c r="L35" i="11"/>
  <c r="L34" i="11" s="1"/>
  <c r="K35" i="11"/>
  <c r="I35" i="11"/>
  <c r="H35" i="11"/>
  <c r="H34" i="11" s="1"/>
  <c r="G35" i="11"/>
  <c r="G34" i="11" s="1"/>
  <c r="S34" i="11"/>
  <c r="K34" i="11"/>
  <c r="X32" i="11"/>
  <c r="W32" i="11"/>
  <c r="J32" i="11"/>
  <c r="J29" i="11"/>
  <c r="V28" i="11"/>
  <c r="U28" i="11"/>
  <c r="T28" i="11"/>
  <c r="S28" i="11"/>
  <c r="R28" i="11"/>
  <c r="Q28" i="11"/>
  <c r="P28" i="11"/>
  <c r="O28" i="11"/>
  <c r="N28" i="11"/>
  <c r="L28" i="11"/>
  <c r="K28" i="11"/>
  <c r="J28" i="11"/>
  <c r="I28" i="11"/>
  <c r="H28" i="11"/>
  <c r="G28" i="11"/>
  <c r="X26" i="11"/>
  <c r="W26" i="11"/>
  <c r="J26" i="11"/>
  <c r="J25" i="11" s="1"/>
  <c r="X25" i="11"/>
  <c r="W25" i="11"/>
  <c r="V25" i="11"/>
  <c r="U25" i="11"/>
  <c r="T25" i="11"/>
  <c r="S25" i="11"/>
  <c r="R25" i="11"/>
  <c r="Q25" i="11"/>
  <c r="P25" i="11"/>
  <c r="O25" i="11"/>
  <c r="N25" i="11"/>
  <c r="M25" i="11"/>
  <c r="L25" i="11"/>
  <c r="K25" i="11"/>
  <c r="I25" i="11"/>
  <c r="G25" i="11"/>
  <c r="X23" i="11"/>
  <c r="X22" i="11" s="1"/>
  <c r="W23" i="11"/>
  <c r="J23" i="11"/>
  <c r="J22" i="11" s="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I22" i="11"/>
  <c r="H22" i="11"/>
  <c r="G22" i="11"/>
  <c r="W20" i="11"/>
  <c r="J20" i="11"/>
  <c r="X20" i="11" s="1"/>
  <c r="X17" i="11"/>
  <c r="X16" i="11" s="1"/>
  <c r="J17" i="11"/>
  <c r="J16" i="11" s="1"/>
  <c r="V16" i="11"/>
  <c r="U16" i="11"/>
  <c r="T16" i="11"/>
  <c r="S16" i="11"/>
  <c r="S9" i="11" s="1"/>
  <c r="S8" i="11" s="1"/>
  <c r="R16" i="11"/>
  <c r="Q16" i="11"/>
  <c r="P16" i="11"/>
  <c r="O16" i="11"/>
  <c r="N16" i="11"/>
  <c r="L16" i="11"/>
  <c r="K16" i="11"/>
  <c r="K9" i="11" s="1"/>
  <c r="K8" i="11" s="1"/>
  <c r="I16" i="11"/>
  <c r="H16" i="11"/>
  <c r="G16" i="11"/>
  <c r="W14" i="11"/>
  <c r="W13" i="11" s="1"/>
  <c r="J14" i="11"/>
  <c r="J13" i="11" s="1"/>
  <c r="V13" i="11"/>
  <c r="U13" i="11"/>
  <c r="T13" i="11"/>
  <c r="T9" i="11" s="1"/>
  <c r="T8" i="11" s="1"/>
  <c r="S13" i="11"/>
  <c r="R13" i="11"/>
  <c r="Q13" i="11"/>
  <c r="Q9" i="11" s="1"/>
  <c r="Q8" i="11" s="1"/>
  <c r="P13" i="11"/>
  <c r="P9" i="11" s="1"/>
  <c r="O13" i="11"/>
  <c r="N13" i="11"/>
  <c r="M13" i="11"/>
  <c r="L13" i="11"/>
  <c r="L9" i="11" s="1"/>
  <c r="L8" i="11" s="1"/>
  <c r="K13" i="11"/>
  <c r="I13" i="11"/>
  <c r="I9" i="11" s="1"/>
  <c r="H13" i="11"/>
  <c r="H9" i="11" s="1"/>
  <c r="H8" i="11" s="1"/>
  <c r="G13" i="11"/>
  <c r="W11" i="11"/>
  <c r="W10" i="11" s="1"/>
  <c r="J11" i="11"/>
  <c r="X11" i="11" s="1"/>
  <c r="X10" i="11" s="1"/>
  <c r="V10" i="11"/>
  <c r="V9" i="11" s="1"/>
  <c r="V8" i="11" s="1"/>
  <c r="U10" i="11"/>
  <c r="U9" i="11" s="1"/>
  <c r="T10" i="11"/>
  <c r="S10" i="11"/>
  <c r="R10" i="11"/>
  <c r="R9" i="11" s="1"/>
  <c r="R8" i="11" s="1"/>
  <c r="Q10" i="11"/>
  <c r="P10" i="11"/>
  <c r="O10" i="11"/>
  <c r="N10" i="11"/>
  <c r="N9" i="11" s="1"/>
  <c r="N8" i="11" s="1"/>
  <c r="M10" i="11"/>
  <c r="L10" i="11"/>
  <c r="K10" i="11"/>
  <c r="I10" i="11"/>
  <c r="H10" i="11"/>
  <c r="G10" i="11"/>
  <c r="O9" i="11"/>
  <c r="G9" i="11"/>
  <c r="N8" i="13" l="1"/>
  <c r="X9" i="13"/>
  <c r="X34" i="13"/>
  <c r="J8" i="13"/>
  <c r="W8" i="13"/>
  <c r="W34" i="12"/>
  <c r="W8" i="12" s="1"/>
  <c r="J9" i="12"/>
  <c r="J8" i="12" s="1"/>
  <c r="X8" i="12"/>
  <c r="M9" i="11"/>
  <c r="W34" i="11"/>
  <c r="X78" i="11"/>
  <c r="X77" i="11"/>
  <c r="U8" i="11"/>
  <c r="G8" i="11"/>
  <c r="O8" i="11"/>
  <c r="X65" i="11"/>
  <c r="X64" i="11" s="1"/>
  <c r="X34" i="11" s="1"/>
  <c r="J64" i="11"/>
  <c r="W9" i="11"/>
  <c r="W8" i="11" s="1"/>
  <c r="M8" i="11"/>
  <c r="P8" i="11"/>
  <c r="X75" i="11"/>
  <c r="X74" i="11" s="1"/>
  <c r="W77" i="11"/>
  <c r="J55" i="11"/>
  <c r="J72" i="11"/>
  <c r="J35" i="11"/>
  <c r="J34" i="11" s="1"/>
  <c r="X14" i="11"/>
  <c r="X13" i="11" s="1"/>
  <c r="X9" i="11" s="1"/>
  <c r="W47" i="11"/>
  <c r="J50" i="11"/>
  <c r="J77" i="11"/>
  <c r="W28" i="11"/>
  <c r="I64" i="11"/>
  <c r="I34" i="11" s="1"/>
  <c r="I8" i="11" s="1"/>
  <c r="J70" i="11"/>
  <c r="J10" i="11"/>
  <c r="J9" i="11" s="1"/>
  <c r="J8" i="11" s="1"/>
  <c r="J78" i="11"/>
  <c r="W78" i="10"/>
  <c r="W14" i="10"/>
  <c r="W11" i="10"/>
  <c r="W10" i="10"/>
  <c r="N77" i="10"/>
  <c r="O77" i="10"/>
  <c r="P77" i="10"/>
  <c r="Q77" i="10"/>
  <c r="R77" i="10"/>
  <c r="S77" i="10"/>
  <c r="T77" i="10"/>
  <c r="U77" i="10"/>
  <c r="V77" i="10"/>
  <c r="W77" i="10"/>
  <c r="M77" i="10"/>
  <c r="M13" i="10"/>
  <c r="X8" i="13" l="1"/>
  <c r="X8" i="11"/>
  <c r="M10" i="10"/>
  <c r="J78" i="10"/>
  <c r="X78" i="10" s="1"/>
  <c r="L77" i="10"/>
  <c r="K77" i="10"/>
  <c r="J77" i="10"/>
  <c r="I77" i="10"/>
  <c r="H77" i="10"/>
  <c r="G77" i="10"/>
  <c r="W76" i="10"/>
  <c r="V76" i="10"/>
  <c r="U76" i="10"/>
  <c r="T76" i="10"/>
  <c r="S76" i="10"/>
  <c r="R76" i="10"/>
  <c r="Q76" i="10"/>
  <c r="P76" i="10"/>
  <c r="O76" i="10"/>
  <c r="N76" i="10"/>
  <c r="M76" i="10"/>
  <c r="L76" i="10"/>
  <c r="K76" i="10"/>
  <c r="J76" i="10"/>
  <c r="I76" i="10"/>
  <c r="H76" i="10"/>
  <c r="G76" i="10"/>
  <c r="W74" i="10"/>
  <c r="J74" i="10"/>
  <c r="J73" i="10" s="1"/>
  <c r="W73" i="10"/>
  <c r="V73" i="10"/>
  <c r="U73" i="10"/>
  <c r="T73" i="10"/>
  <c r="S73" i="10"/>
  <c r="R73" i="10"/>
  <c r="Q73" i="10"/>
  <c r="P73" i="10"/>
  <c r="O73" i="10"/>
  <c r="N73" i="10"/>
  <c r="M73" i="10"/>
  <c r="L73" i="10"/>
  <c r="K73" i="10"/>
  <c r="I73" i="10"/>
  <c r="H73" i="10"/>
  <c r="G73" i="10"/>
  <c r="W72" i="10"/>
  <c r="W71" i="10" s="1"/>
  <c r="J72" i="10"/>
  <c r="X72" i="10" s="1"/>
  <c r="X71" i="10" s="1"/>
  <c r="V71" i="10"/>
  <c r="U71" i="10"/>
  <c r="T71" i="10"/>
  <c r="S71" i="10"/>
  <c r="R71" i="10"/>
  <c r="Q71" i="10"/>
  <c r="P71" i="10"/>
  <c r="O71" i="10"/>
  <c r="N71" i="10"/>
  <c r="M71" i="10"/>
  <c r="L71" i="10"/>
  <c r="K71" i="10"/>
  <c r="I71" i="10"/>
  <c r="H71" i="10"/>
  <c r="G71" i="10"/>
  <c r="W70" i="10"/>
  <c r="J70" i="10"/>
  <c r="X70" i="10" s="1"/>
  <c r="X69" i="10" s="1"/>
  <c r="W69" i="10"/>
  <c r="V69" i="10"/>
  <c r="U69" i="10"/>
  <c r="T69" i="10"/>
  <c r="S69" i="10"/>
  <c r="R69" i="10"/>
  <c r="Q69" i="10"/>
  <c r="P69" i="10"/>
  <c r="O69" i="10"/>
  <c r="N69" i="10"/>
  <c r="M69" i="10"/>
  <c r="L69" i="10"/>
  <c r="K69" i="10"/>
  <c r="I69" i="10"/>
  <c r="H69" i="10"/>
  <c r="G69" i="10"/>
  <c r="X67" i="10"/>
  <c r="X66" i="10" s="1"/>
  <c r="J67" i="10"/>
  <c r="W66" i="10"/>
  <c r="V66" i="10"/>
  <c r="U66" i="10"/>
  <c r="T66" i="10"/>
  <c r="S66" i="10"/>
  <c r="R66" i="10"/>
  <c r="Q66" i="10"/>
  <c r="P66" i="10"/>
  <c r="O66" i="10"/>
  <c r="N66" i="10"/>
  <c r="L66" i="10"/>
  <c r="K66" i="10"/>
  <c r="J66" i="10"/>
  <c r="I66" i="10"/>
  <c r="H66" i="10"/>
  <c r="G66" i="10"/>
  <c r="I64" i="10"/>
  <c r="J64" i="10" s="1"/>
  <c r="W63" i="10"/>
  <c r="V63" i="10"/>
  <c r="U63" i="10"/>
  <c r="T63" i="10"/>
  <c r="S63" i="10"/>
  <c r="R63" i="10"/>
  <c r="Q63" i="10"/>
  <c r="P63" i="10"/>
  <c r="O63" i="10"/>
  <c r="N63" i="10"/>
  <c r="L63" i="10"/>
  <c r="K63" i="10"/>
  <c r="H63" i="10"/>
  <c r="G63" i="10"/>
  <c r="J61" i="10"/>
  <c r="X61" i="10" s="1"/>
  <c r="W59" i="10"/>
  <c r="J59" i="10"/>
  <c r="J58" i="10" s="1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I58" i="10"/>
  <c r="H58" i="10"/>
  <c r="G58" i="10"/>
  <c r="W55" i="10"/>
  <c r="W54" i="10" s="1"/>
  <c r="J55" i="10"/>
  <c r="X55" i="10" s="1"/>
  <c r="X54" i="10" s="1"/>
  <c r="V54" i="10"/>
  <c r="U54" i="10"/>
  <c r="T54" i="10"/>
  <c r="S54" i="10"/>
  <c r="R54" i="10"/>
  <c r="Q54" i="10"/>
  <c r="P54" i="10"/>
  <c r="O54" i="10"/>
  <c r="N54" i="10"/>
  <c r="M54" i="10"/>
  <c r="L54" i="10"/>
  <c r="K54" i="10"/>
  <c r="I54" i="10"/>
  <c r="H54" i="10"/>
  <c r="G54" i="10"/>
  <c r="X52" i="10"/>
  <c r="J52" i="10"/>
  <c r="W50" i="10"/>
  <c r="W49" i="10" s="1"/>
  <c r="J50" i="10"/>
  <c r="X50" i="10" s="1"/>
  <c r="X49" i="10" s="1"/>
  <c r="V49" i="10"/>
  <c r="U49" i="10"/>
  <c r="T49" i="10"/>
  <c r="S49" i="10"/>
  <c r="R49" i="10"/>
  <c r="Q49" i="10"/>
  <c r="P49" i="10"/>
  <c r="O49" i="10"/>
  <c r="N49" i="10"/>
  <c r="M49" i="10"/>
  <c r="L49" i="10"/>
  <c r="K49" i="10"/>
  <c r="I49" i="10"/>
  <c r="H49" i="10"/>
  <c r="G49" i="10"/>
  <c r="W47" i="10"/>
  <c r="X47" i="10" s="1"/>
  <c r="X46" i="10" s="1"/>
  <c r="J47" i="10"/>
  <c r="W46" i="10"/>
  <c r="V46" i="10"/>
  <c r="U46" i="10"/>
  <c r="T46" i="10"/>
  <c r="S46" i="10"/>
  <c r="R46" i="10"/>
  <c r="Q46" i="10"/>
  <c r="P46" i="10"/>
  <c r="O46" i="10"/>
  <c r="N46" i="10"/>
  <c r="M46" i="10"/>
  <c r="L46" i="10"/>
  <c r="K46" i="10"/>
  <c r="J46" i="10"/>
  <c r="I46" i="10"/>
  <c r="H46" i="10"/>
  <c r="G46" i="10"/>
  <c r="W44" i="10"/>
  <c r="X44" i="10" s="1"/>
  <c r="X43" i="10" s="1"/>
  <c r="J44" i="10"/>
  <c r="V43" i="10"/>
  <c r="U43" i="10"/>
  <c r="T43" i="10"/>
  <c r="S43" i="10"/>
  <c r="R43" i="10"/>
  <c r="Q43" i="10"/>
  <c r="P43" i="10"/>
  <c r="O43" i="10"/>
  <c r="N43" i="10"/>
  <c r="M43" i="10"/>
  <c r="L43" i="10"/>
  <c r="K43" i="10"/>
  <c r="J43" i="10"/>
  <c r="I43" i="10"/>
  <c r="H43" i="10"/>
  <c r="G43" i="10"/>
  <c r="W41" i="10"/>
  <c r="J41" i="10"/>
  <c r="X41" i="10" s="1"/>
  <c r="X40" i="10" s="1"/>
  <c r="W40" i="10"/>
  <c r="V40" i="10"/>
  <c r="U40" i="10"/>
  <c r="T40" i="10"/>
  <c r="S40" i="10"/>
  <c r="R40" i="10"/>
  <c r="Q40" i="10"/>
  <c r="P40" i="10"/>
  <c r="P33" i="10" s="1"/>
  <c r="O40" i="10"/>
  <c r="N40" i="10"/>
  <c r="M40" i="10"/>
  <c r="L40" i="10"/>
  <c r="K40" i="10"/>
  <c r="I40" i="10"/>
  <c r="H40" i="10"/>
  <c r="H33" i="10" s="1"/>
  <c r="G40" i="10"/>
  <c r="W38" i="10"/>
  <c r="J38" i="10"/>
  <c r="X38" i="10" s="1"/>
  <c r="X37" i="10" s="1"/>
  <c r="W37" i="10"/>
  <c r="V37" i="10"/>
  <c r="V33" i="10" s="1"/>
  <c r="U37" i="10"/>
  <c r="U33" i="10" s="1"/>
  <c r="T37" i="10"/>
  <c r="T33" i="10" s="1"/>
  <c r="S37" i="10"/>
  <c r="R37" i="10"/>
  <c r="Q37" i="10"/>
  <c r="P37" i="10"/>
  <c r="O37" i="10"/>
  <c r="N37" i="10"/>
  <c r="N33" i="10" s="1"/>
  <c r="M37" i="10"/>
  <c r="M33" i="10" s="1"/>
  <c r="L37" i="10"/>
  <c r="L33" i="10" s="1"/>
  <c r="K37" i="10"/>
  <c r="J37" i="10"/>
  <c r="I37" i="10"/>
  <c r="H37" i="10"/>
  <c r="G37" i="10"/>
  <c r="W35" i="10"/>
  <c r="W34" i="10" s="1"/>
  <c r="J35" i="10"/>
  <c r="J34" i="10" s="1"/>
  <c r="V34" i="10"/>
  <c r="U34" i="10"/>
  <c r="T34" i="10"/>
  <c r="S34" i="10"/>
  <c r="R34" i="10"/>
  <c r="R33" i="10" s="1"/>
  <c r="Q34" i="10"/>
  <c r="Q33" i="10" s="1"/>
  <c r="P34" i="10"/>
  <c r="O34" i="10"/>
  <c r="O33" i="10" s="1"/>
  <c r="N34" i="10"/>
  <c r="M34" i="10"/>
  <c r="L34" i="10"/>
  <c r="K34" i="10"/>
  <c r="I34" i="10"/>
  <c r="H34" i="10"/>
  <c r="G34" i="10"/>
  <c r="G33" i="10" s="1"/>
  <c r="S33" i="10"/>
  <c r="K33" i="10"/>
  <c r="W31" i="10"/>
  <c r="W27" i="10" s="1"/>
  <c r="J31" i="10"/>
  <c r="X31" i="10" s="1"/>
  <c r="X28" i="10"/>
  <c r="X27" i="10" s="1"/>
  <c r="W28" i="10"/>
  <c r="J28" i="10"/>
  <c r="J27" i="10" s="1"/>
  <c r="V27" i="10"/>
  <c r="U27" i="10"/>
  <c r="T27" i="10"/>
  <c r="S27" i="10"/>
  <c r="R27" i="10"/>
  <c r="Q27" i="10"/>
  <c r="P27" i="10"/>
  <c r="O27" i="10"/>
  <c r="N27" i="10"/>
  <c r="M27" i="10"/>
  <c r="L27" i="10"/>
  <c r="K27" i="10"/>
  <c r="I27" i="10"/>
  <c r="H27" i="10"/>
  <c r="G27" i="10"/>
  <c r="W25" i="10"/>
  <c r="W24" i="10" s="1"/>
  <c r="J25" i="10"/>
  <c r="J24" i="10" s="1"/>
  <c r="V24" i="10"/>
  <c r="U24" i="10"/>
  <c r="T24" i="10"/>
  <c r="S24" i="10"/>
  <c r="R24" i="10"/>
  <c r="Q24" i="10"/>
  <c r="P24" i="10"/>
  <c r="O24" i="10"/>
  <c r="N24" i="10"/>
  <c r="M24" i="10"/>
  <c r="L24" i="10"/>
  <c r="K24" i="10"/>
  <c r="I24" i="10"/>
  <c r="G24" i="10"/>
  <c r="W22" i="10"/>
  <c r="W21" i="10" s="1"/>
  <c r="J22" i="10"/>
  <c r="X22" i="10" s="1"/>
  <c r="X21" i="10" s="1"/>
  <c r="V21" i="10"/>
  <c r="U21" i="10"/>
  <c r="T21" i="10"/>
  <c r="S21" i="10"/>
  <c r="R21" i="10"/>
  <c r="Q21" i="10"/>
  <c r="P21" i="10"/>
  <c r="O21" i="10"/>
  <c r="N21" i="10"/>
  <c r="M21" i="10"/>
  <c r="L21" i="10"/>
  <c r="K21" i="10"/>
  <c r="I21" i="10"/>
  <c r="H21" i="10"/>
  <c r="G21" i="10"/>
  <c r="W19" i="10"/>
  <c r="W16" i="10" s="1"/>
  <c r="J19" i="10"/>
  <c r="X19" i="10" s="1"/>
  <c r="W17" i="10"/>
  <c r="J17" i="10"/>
  <c r="X17" i="10" s="1"/>
  <c r="V16" i="10"/>
  <c r="U16" i="10"/>
  <c r="U9" i="10" s="1"/>
  <c r="T16" i="10"/>
  <c r="S16" i="10"/>
  <c r="R16" i="10"/>
  <c r="Q16" i="10"/>
  <c r="P16" i="10"/>
  <c r="O16" i="10"/>
  <c r="N16" i="10"/>
  <c r="M16" i="10"/>
  <c r="L16" i="10"/>
  <c r="K16" i="10"/>
  <c r="I16" i="10"/>
  <c r="H16" i="10"/>
  <c r="G16" i="10"/>
  <c r="W13" i="10"/>
  <c r="J14" i="10"/>
  <c r="X14" i="10" s="1"/>
  <c r="X13" i="10" s="1"/>
  <c r="V13" i="10"/>
  <c r="U13" i="10"/>
  <c r="T13" i="10"/>
  <c r="T9" i="10" s="1"/>
  <c r="S13" i="10"/>
  <c r="S9" i="10" s="1"/>
  <c r="S8" i="10" s="1"/>
  <c r="R13" i="10"/>
  <c r="R9" i="10" s="1"/>
  <c r="R8" i="10" s="1"/>
  <c r="Q13" i="10"/>
  <c r="Q9" i="10" s="1"/>
  <c r="Q8" i="10" s="1"/>
  <c r="P13" i="10"/>
  <c r="O13" i="10"/>
  <c r="N13" i="10"/>
  <c r="L13" i="10"/>
  <c r="L9" i="10" s="1"/>
  <c r="K13" i="10"/>
  <c r="K9" i="10" s="1"/>
  <c r="K8" i="10" s="1"/>
  <c r="I13" i="10"/>
  <c r="I9" i="10" s="1"/>
  <c r="H13" i="10"/>
  <c r="G13" i="10"/>
  <c r="J11" i="10"/>
  <c r="V10" i="10"/>
  <c r="V9" i="10" s="1"/>
  <c r="V8" i="10" s="1"/>
  <c r="U10" i="10"/>
  <c r="T10" i="10"/>
  <c r="S10" i="10"/>
  <c r="R10" i="10"/>
  <c r="Q10" i="10"/>
  <c r="P10" i="10"/>
  <c r="O10" i="10"/>
  <c r="O9" i="10" s="1"/>
  <c r="N10" i="10"/>
  <c r="N9" i="10" s="1"/>
  <c r="N8" i="10" s="1"/>
  <c r="L10" i="10"/>
  <c r="K10" i="10"/>
  <c r="I10" i="10"/>
  <c r="H10" i="10"/>
  <c r="G10" i="10"/>
  <c r="G9" i="10" s="1"/>
  <c r="P9" i="10"/>
  <c r="P8" i="10" s="1"/>
  <c r="H9" i="10"/>
  <c r="M9" i="10" l="1"/>
  <c r="M8" i="10" s="1"/>
  <c r="X11" i="10"/>
  <c r="X10" i="10" s="1"/>
  <c r="X9" i="10" s="1"/>
  <c r="T8" i="10"/>
  <c r="X64" i="10"/>
  <c r="X63" i="10" s="1"/>
  <c r="J63" i="10"/>
  <c r="W9" i="10"/>
  <c r="G8" i="10"/>
  <c r="U8" i="10"/>
  <c r="X77" i="10"/>
  <c r="X76" i="10"/>
  <c r="X16" i="10"/>
  <c r="L8" i="10"/>
  <c r="O8" i="10"/>
  <c r="H8" i="10"/>
  <c r="J54" i="10"/>
  <c r="J71" i="10"/>
  <c r="X35" i="10"/>
  <c r="X34" i="10" s="1"/>
  <c r="X33" i="10" s="1"/>
  <c r="J40" i="10"/>
  <c r="J33" i="10" s="1"/>
  <c r="J16" i="10"/>
  <c r="J21" i="10"/>
  <c r="X59" i="10"/>
  <c r="X58" i="10" s="1"/>
  <c r="X74" i="10"/>
  <c r="X73" i="10" s="1"/>
  <c r="J49" i="10"/>
  <c r="X25" i="10"/>
  <c r="X24" i="10" s="1"/>
  <c r="J10" i="10"/>
  <c r="I63" i="10"/>
  <c r="I33" i="10" s="1"/>
  <c r="I8" i="10" s="1"/>
  <c r="J69" i="10"/>
  <c r="J13" i="10"/>
  <c r="W43" i="10"/>
  <c r="W33" i="10" s="1"/>
  <c r="J67" i="9"/>
  <c r="I64" i="9"/>
  <c r="J64" i="9" s="1"/>
  <c r="X8" i="10" l="1"/>
  <c r="J9" i="10"/>
  <c r="J8" i="10" s="1"/>
  <c r="W8" i="10"/>
  <c r="X64" i="9"/>
  <c r="W78" i="9"/>
  <c r="J78" i="9"/>
  <c r="X78" i="9" s="1"/>
  <c r="W77" i="9"/>
  <c r="V77" i="9"/>
  <c r="U77" i="9"/>
  <c r="T77" i="9"/>
  <c r="S77" i="9"/>
  <c r="R77" i="9"/>
  <c r="Q77" i="9"/>
  <c r="P77" i="9"/>
  <c r="O77" i="9"/>
  <c r="N77" i="9"/>
  <c r="M77" i="9"/>
  <c r="L77" i="9"/>
  <c r="K77" i="9"/>
  <c r="I77" i="9"/>
  <c r="H77" i="9"/>
  <c r="G77" i="9"/>
  <c r="W76" i="9"/>
  <c r="V76" i="9"/>
  <c r="U76" i="9"/>
  <c r="T76" i="9"/>
  <c r="S76" i="9"/>
  <c r="R76" i="9"/>
  <c r="Q76" i="9"/>
  <c r="P76" i="9"/>
  <c r="O76" i="9"/>
  <c r="N76" i="9"/>
  <c r="M76" i="9"/>
  <c r="L76" i="9"/>
  <c r="K76" i="9"/>
  <c r="I76" i="9"/>
  <c r="H76" i="9"/>
  <c r="G76" i="9"/>
  <c r="X74" i="9"/>
  <c r="X73" i="9" s="1"/>
  <c r="W74" i="9"/>
  <c r="W73" i="9" s="1"/>
  <c r="J74" i="9"/>
  <c r="J73" i="9" s="1"/>
  <c r="V73" i="9"/>
  <c r="U73" i="9"/>
  <c r="T73" i="9"/>
  <c r="S73" i="9"/>
  <c r="R73" i="9"/>
  <c r="Q73" i="9"/>
  <c r="P73" i="9"/>
  <c r="O73" i="9"/>
  <c r="N73" i="9"/>
  <c r="M73" i="9"/>
  <c r="L73" i="9"/>
  <c r="K73" i="9"/>
  <c r="I73" i="9"/>
  <c r="H73" i="9"/>
  <c r="G73" i="9"/>
  <c r="W72" i="9"/>
  <c r="W71" i="9" s="1"/>
  <c r="J72" i="9"/>
  <c r="J71" i="9" s="1"/>
  <c r="V71" i="9"/>
  <c r="U71" i="9"/>
  <c r="T71" i="9"/>
  <c r="S71" i="9"/>
  <c r="R71" i="9"/>
  <c r="Q71" i="9"/>
  <c r="P71" i="9"/>
  <c r="O71" i="9"/>
  <c r="N71" i="9"/>
  <c r="M71" i="9"/>
  <c r="L71" i="9"/>
  <c r="K71" i="9"/>
  <c r="I71" i="9"/>
  <c r="H71" i="9"/>
  <c r="G71" i="9"/>
  <c r="W70" i="9"/>
  <c r="X70" i="9" s="1"/>
  <c r="X69" i="9" s="1"/>
  <c r="J70" i="9"/>
  <c r="W69" i="9"/>
  <c r="V69" i="9"/>
  <c r="U69" i="9"/>
  <c r="T69" i="9"/>
  <c r="S69" i="9"/>
  <c r="R69" i="9"/>
  <c r="Q69" i="9"/>
  <c r="P69" i="9"/>
  <c r="O69" i="9"/>
  <c r="N69" i="9"/>
  <c r="M69" i="9"/>
  <c r="L69" i="9"/>
  <c r="K69" i="9"/>
  <c r="J69" i="9"/>
  <c r="I69" i="9"/>
  <c r="H69" i="9"/>
  <c r="G69" i="9"/>
  <c r="X67" i="9"/>
  <c r="X66" i="9" s="1"/>
  <c r="V66" i="9"/>
  <c r="U66" i="9"/>
  <c r="T66" i="9"/>
  <c r="S66" i="9"/>
  <c r="R66" i="9"/>
  <c r="Q66" i="9"/>
  <c r="P66" i="9"/>
  <c r="O66" i="9"/>
  <c r="N66" i="9"/>
  <c r="L66" i="9"/>
  <c r="K66" i="9"/>
  <c r="J66" i="9"/>
  <c r="I66" i="9"/>
  <c r="H66" i="9"/>
  <c r="G66" i="9"/>
  <c r="W63" i="9"/>
  <c r="V63" i="9"/>
  <c r="U63" i="9"/>
  <c r="T63" i="9"/>
  <c r="S63" i="9"/>
  <c r="R63" i="9"/>
  <c r="Q63" i="9"/>
  <c r="P63" i="9"/>
  <c r="O63" i="9"/>
  <c r="N63" i="9"/>
  <c r="L63" i="9"/>
  <c r="K63" i="9"/>
  <c r="I63" i="9"/>
  <c r="H63" i="9"/>
  <c r="G63" i="9"/>
  <c r="J61" i="9"/>
  <c r="X61" i="9" s="1"/>
  <c r="W59" i="9"/>
  <c r="J59" i="9"/>
  <c r="X59" i="9" s="1"/>
  <c r="X58" i="9" s="1"/>
  <c r="W58" i="9"/>
  <c r="V58" i="9"/>
  <c r="U58" i="9"/>
  <c r="T58" i="9"/>
  <c r="S58" i="9"/>
  <c r="R58" i="9"/>
  <c r="Q58" i="9"/>
  <c r="P58" i="9"/>
  <c r="O58" i="9"/>
  <c r="N58" i="9"/>
  <c r="M58" i="9"/>
  <c r="L58" i="9"/>
  <c r="K58" i="9"/>
  <c r="I58" i="9"/>
  <c r="H58" i="9"/>
  <c r="G58" i="9"/>
  <c r="X55" i="9"/>
  <c r="X54" i="9" s="1"/>
  <c r="W55" i="9"/>
  <c r="J55" i="9"/>
  <c r="J54" i="9" s="1"/>
  <c r="W54" i="9"/>
  <c r="V54" i="9"/>
  <c r="U54" i="9"/>
  <c r="T54" i="9"/>
  <c r="S54" i="9"/>
  <c r="R54" i="9"/>
  <c r="Q54" i="9"/>
  <c r="P54" i="9"/>
  <c r="O54" i="9"/>
  <c r="N54" i="9"/>
  <c r="M54" i="9"/>
  <c r="L54" i="9"/>
  <c r="K54" i="9"/>
  <c r="I54" i="9"/>
  <c r="H54" i="9"/>
  <c r="G54" i="9"/>
  <c r="J52" i="9"/>
  <c r="X52" i="9" s="1"/>
  <c r="W50" i="9"/>
  <c r="X50" i="9" s="1"/>
  <c r="J50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G49" i="9"/>
  <c r="W47" i="9"/>
  <c r="J47" i="9"/>
  <c r="X47" i="9" s="1"/>
  <c r="X46" i="9" s="1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I46" i="9"/>
  <c r="H46" i="9"/>
  <c r="G46" i="9"/>
  <c r="W44" i="9"/>
  <c r="J44" i="9"/>
  <c r="X44" i="9" s="1"/>
  <c r="X43" i="9" s="1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I43" i="9"/>
  <c r="H43" i="9"/>
  <c r="G43" i="9"/>
  <c r="W41" i="9"/>
  <c r="W40" i="9" s="1"/>
  <c r="J41" i="9"/>
  <c r="X41" i="9" s="1"/>
  <c r="X40" i="9" s="1"/>
  <c r="V40" i="9"/>
  <c r="U40" i="9"/>
  <c r="T40" i="9"/>
  <c r="S40" i="9"/>
  <c r="R40" i="9"/>
  <c r="R33" i="9" s="1"/>
  <c r="Q40" i="9"/>
  <c r="P40" i="9"/>
  <c r="O40" i="9"/>
  <c r="N40" i="9"/>
  <c r="M40" i="9"/>
  <c r="L40" i="9"/>
  <c r="K40" i="9"/>
  <c r="I40" i="9"/>
  <c r="H40" i="9"/>
  <c r="G40" i="9"/>
  <c r="W38" i="9"/>
  <c r="J38" i="9"/>
  <c r="X38" i="9" s="1"/>
  <c r="X37" i="9" s="1"/>
  <c r="W37" i="9"/>
  <c r="V37" i="9"/>
  <c r="V33" i="9" s="1"/>
  <c r="U37" i="9"/>
  <c r="T37" i="9"/>
  <c r="S37" i="9"/>
  <c r="R37" i="9"/>
  <c r="Q37" i="9"/>
  <c r="Q33" i="9" s="1"/>
  <c r="P37" i="9"/>
  <c r="P33" i="9" s="1"/>
  <c r="O37" i="9"/>
  <c r="O33" i="9" s="1"/>
  <c r="N37" i="9"/>
  <c r="N33" i="9" s="1"/>
  <c r="M37" i="9"/>
  <c r="L37" i="9"/>
  <c r="K37" i="9"/>
  <c r="I37" i="9"/>
  <c r="H37" i="9"/>
  <c r="G37" i="9"/>
  <c r="G33" i="9" s="1"/>
  <c r="X35" i="9"/>
  <c r="X34" i="9" s="1"/>
  <c r="W35" i="9"/>
  <c r="J35" i="9"/>
  <c r="W34" i="9"/>
  <c r="V34" i="9"/>
  <c r="U34" i="9"/>
  <c r="T34" i="9"/>
  <c r="T33" i="9" s="1"/>
  <c r="S34" i="9"/>
  <c r="S33" i="9" s="1"/>
  <c r="R34" i="9"/>
  <c r="Q34" i="9"/>
  <c r="P34" i="9"/>
  <c r="O34" i="9"/>
  <c r="N34" i="9"/>
  <c r="M34" i="9"/>
  <c r="L34" i="9"/>
  <c r="L33" i="9" s="1"/>
  <c r="K34" i="9"/>
  <c r="K33" i="9" s="1"/>
  <c r="J34" i="9"/>
  <c r="I34" i="9"/>
  <c r="H34" i="9"/>
  <c r="G34" i="9"/>
  <c r="U33" i="9"/>
  <c r="M33" i="9"/>
  <c r="W31" i="9"/>
  <c r="W27" i="9" s="1"/>
  <c r="J31" i="9"/>
  <c r="W28" i="9"/>
  <c r="J28" i="9"/>
  <c r="X28" i="9" s="1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W25" i="9"/>
  <c r="X25" i="9" s="1"/>
  <c r="X24" i="9" s="1"/>
  <c r="J25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G24" i="9"/>
  <c r="W22" i="9"/>
  <c r="J22" i="9"/>
  <c r="X22" i="9" s="1"/>
  <c r="X21" i="9" s="1"/>
  <c r="W21" i="9"/>
  <c r="V21" i="9"/>
  <c r="U21" i="9"/>
  <c r="T21" i="9"/>
  <c r="S21" i="9"/>
  <c r="R21" i="9"/>
  <c r="Q21" i="9"/>
  <c r="P21" i="9"/>
  <c r="O21" i="9"/>
  <c r="N21" i="9"/>
  <c r="M21" i="9"/>
  <c r="L21" i="9"/>
  <c r="K21" i="9"/>
  <c r="I21" i="9"/>
  <c r="H21" i="9"/>
  <c r="G21" i="9"/>
  <c r="X19" i="9"/>
  <c r="W19" i="9"/>
  <c r="J19" i="9"/>
  <c r="W17" i="9"/>
  <c r="J17" i="9"/>
  <c r="X17" i="9" s="1"/>
  <c r="X16" i="9" s="1"/>
  <c r="W16" i="9"/>
  <c r="V16" i="9"/>
  <c r="U16" i="9"/>
  <c r="T16" i="9"/>
  <c r="S16" i="9"/>
  <c r="R16" i="9"/>
  <c r="Q16" i="9"/>
  <c r="P16" i="9"/>
  <c r="O16" i="9"/>
  <c r="O9" i="9" s="1"/>
  <c r="O8" i="9" s="1"/>
  <c r="N16" i="9"/>
  <c r="M16" i="9"/>
  <c r="L16" i="9"/>
  <c r="K16" i="9"/>
  <c r="I16" i="9"/>
  <c r="H16" i="9"/>
  <c r="G16" i="9"/>
  <c r="G9" i="9" s="1"/>
  <c r="G8" i="9" s="1"/>
  <c r="X14" i="9"/>
  <c r="X13" i="9" s="1"/>
  <c r="W14" i="9"/>
  <c r="W13" i="9" s="1"/>
  <c r="J14" i="9"/>
  <c r="V13" i="9"/>
  <c r="V9" i="9" s="1"/>
  <c r="V8" i="9" s="1"/>
  <c r="U13" i="9"/>
  <c r="U9" i="9" s="1"/>
  <c r="U8" i="9" s="1"/>
  <c r="T13" i="9"/>
  <c r="T9" i="9" s="1"/>
  <c r="S13" i="9"/>
  <c r="S9" i="9" s="1"/>
  <c r="S8" i="9" s="1"/>
  <c r="R13" i="9"/>
  <c r="Q13" i="9"/>
  <c r="P13" i="9"/>
  <c r="O13" i="9"/>
  <c r="N13" i="9"/>
  <c r="N9" i="9" s="1"/>
  <c r="N8" i="9" s="1"/>
  <c r="M13" i="9"/>
  <c r="M9" i="9" s="1"/>
  <c r="L13" i="9"/>
  <c r="L9" i="9" s="1"/>
  <c r="K13" i="9"/>
  <c r="K9" i="9" s="1"/>
  <c r="K8" i="9" s="1"/>
  <c r="J13" i="9"/>
  <c r="I13" i="9"/>
  <c r="H13" i="9"/>
  <c r="G13" i="9"/>
  <c r="W11" i="9"/>
  <c r="W10" i="9" s="1"/>
  <c r="J11" i="9"/>
  <c r="X11" i="9" s="1"/>
  <c r="X10" i="9" s="1"/>
  <c r="V10" i="9"/>
  <c r="U10" i="9"/>
  <c r="T10" i="9"/>
  <c r="S10" i="9"/>
  <c r="R10" i="9"/>
  <c r="Q10" i="9"/>
  <c r="Q9" i="9" s="1"/>
  <c r="Q8" i="9" s="1"/>
  <c r="P10" i="9"/>
  <c r="P9" i="9" s="1"/>
  <c r="P8" i="9" s="1"/>
  <c r="O10" i="9"/>
  <c r="N10" i="9"/>
  <c r="M10" i="9"/>
  <c r="L10" i="9"/>
  <c r="K10" i="9"/>
  <c r="I10" i="9"/>
  <c r="I9" i="9" s="1"/>
  <c r="H10" i="9"/>
  <c r="H9" i="9" s="1"/>
  <c r="G10" i="9"/>
  <c r="R9" i="9"/>
  <c r="H33" i="9" l="1"/>
  <c r="H8" i="9" s="1"/>
  <c r="I33" i="9"/>
  <c r="I8" i="9"/>
  <c r="X63" i="9"/>
  <c r="X33" i="9" s="1"/>
  <c r="M8" i="9"/>
  <c r="X27" i="9"/>
  <c r="X9" i="9" s="1"/>
  <c r="L8" i="9"/>
  <c r="T8" i="9"/>
  <c r="X49" i="9"/>
  <c r="R8" i="9"/>
  <c r="X76" i="9"/>
  <c r="X77" i="9"/>
  <c r="W9" i="9"/>
  <c r="J40" i="9"/>
  <c r="J46" i="9"/>
  <c r="J63" i="9"/>
  <c r="X72" i="9"/>
  <c r="X71" i="9" s="1"/>
  <c r="J16" i="9"/>
  <c r="J21" i="9"/>
  <c r="J37" i="9"/>
  <c r="J58" i="9"/>
  <c r="J76" i="9"/>
  <c r="X31" i="9"/>
  <c r="J10" i="9"/>
  <c r="W24" i="9"/>
  <c r="W49" i="9"/>
  <c r="W66" i="9"/>
  <c r="W33" i="9" s="1"/>
  <c r="J43" i="9"/>
  <c r="J77" i="9"/>
  <c r="W55" i="8"/>
  <c r="W8" i="9" l="1"/>
  <c r="X8" i="9"/>
  <c r="J33" i="9"/>
  <c r="J9" i="9"/>
  <c r="J8" i="9" s="1"/>
  <c r="W31" i="8"/>
  <c r="W28" i="8"/>
  <c r="W25" i="8"/>
  <c r="W14" i="8"/>
  <c r="W28" i="7"/>
  <c r="W30" i="7"/>
  <c r="W14" i="7"/>
  <c r="W13" i="7" s="1"/>
  <c r="W11" i="7"/>
  <c r="L13" i="7"/>
  <c r="M13" i="7"/>
  <c r="N13" i="7"/>
  <c r="O13" i="7"/>
  <c r="P13" i="7"/>
  <c r="Q13" i="7"/>
  <c r="R13" i="7"/>
  <c r="S13" i="7"/>
  <c r="T13" i="7"/>
  <c r="U13" i="7"/>
  <c r="V13" i="7"/>
  <c r="W27" i="8" l="1"/>
  <c r="W78" i="8"/>
  <c r="W76" i="8" s="1"/>
  <c r="J78" i="8"/>
  <c r="X78" i="8" s="1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I77" i="8"/>
  <c r="H77" i="8"/>
  <c r="G77" i="8"/>
  <c r="V76" i="8"/>
  <c r="U76" i="8"/>
  <c r="T76" i="8"/>
  <c r="S76" i="8"/>
  <c r="R76" i="8"/>
  <c r="Q76" i="8"/>
  <c r="P76" i="8"/>
  <c r="O76" i="8"/>
  <c r="N76" i="8"/>
  <c r="M76" i="8"/>
  <c r="L76" i="8"/>
  <c r="K76" i="8"/>
  <c r="I76" i="8"/>
  <c r="H76" i="8"/>
  <c r="G76" i="8"/>
  <c r="W74" i="8"/>
  <c r="W73" i="8" s="1"/>
  <c r="J74" i="8"/>
  <c r="J73" i="8" s="1"/>
  <c r="V73" i="8"/>
  <c r="U73" i="8"/>
  <c r="T73" i="8"/>
  <c r="S73" i="8"/>
  <c r="R73" i="8"/>
  <c r="Q73" i="8"/>
  <c r="P73" i="8"/>
  <c r="O73" i="8"/>
  <c r="N73" i="8"/>
  <c r="M73" i="8"/>
  <c r="L73" i="8"/>
  <c r="K73" i="8"/>
  <c r="I73" i="8"/>
  <c r="H73" i="8"/>
  <c r="G73" i="8"/>
  <c r="W72" i="8"/>
  <c r="W71" i="8" s="1"/>
  <c r="J72" i="8"/>
  <c r="J71" i="8" s="1"/>
  <c r="V71" i="8"/>
  <c r="U71" i="8"/>
  <c r="T71" i="8"/>
  <c r="S71" i="8"/>
  <c r="R71" i="8"/>
  <c r="Q71" i="8"/>
  <c r="P71" i="8"/>
  <c r="O71" i="8"/>
  <c r="N71" i="8"/>
  <c r="M71" i="8"/>
  <c r="L71" i="8"/>
  <c r="K71" i="8"/>
  <c r="I71" i="8"/>
  <c r="H71" i="8"/>
  <c r="G71" i="8"/>
  <c r="W70" i="8"/>
  <c r="W69" i="8" s="1"/>
  <c r="J70" i="8"/>
  <c r="X70" i="8" s="1"/>
  <c r="X69" i="8" s="1"/>
  <c r="V69" i="8"/>
  <c r="U69" i="8"/>
  <c r="T69" i="8"/>
  <c r="S69" i="8"/>
  <c r="R69" i="8"/>
  <c r="Q69" i="8"/>
  <c r="P69" i="8"/>
  <c r="O69" i="8"/>
  <c r="N69" i="8"/>
  <c r="M69" i="8"/>
  <c r="L69" i="8"/>
  <c r="K69" i="8"/>
  <c r="I69" i="8"/>
  <c r="H69" i="8"/>
  <c r="G69" i="8"/>
  <c r="W67" i="8"/>
  <c r="W66" i="8" s="1"/>
  <c r="J67" i="8"/>
  <c r="J66" i="8" s="1"/>
  <c r="V66" i="8"/>
  <c r="U66" i="8"/>
  <c r="T66" i="8"/>
  <c r="S66" i="8"/>
  <c r="R66" i="8"/>
  <c r="Q66" i="8"/>
  <c r="P66" i="8"/>
  <c r="O66" i="8"/>
  <c r="N66" i="8"/>
  <c r="M66" i="8"/>
  <c r="L66" i="8"/>
  <c r="K66" i="8"/>
  <c r="I66" i="8"/>
  <c r="H66" i="8"/>
  <c r="G66" i="8"/>
  <c r="W64" i="8"/>
  <c r="J64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J61" i="8"/>
  <c r="X61" i="8" s="1"/>
  <c r="W59" i="8"/>
  <c r="W58" i="8" s="1"/>
  <c r="J59" i="8"/>
  <c r="X59" i="8" s="1"/>
  <c r="V58" i="8"/>
  <c r="U58" i="8"/>
  <c r="T58" i="8"/>
  <c r="S58" i="8"/>
  <c r="R58" i="8"/>
  <c r="Q58" i="8"/>
  <c r="P58" i="8"/>
  <c r="O58" i="8"/>
  <c r="N58" i="8"/>
  <c r="M58" i="8"/>
  <c r="L58" i="8"/>
  <c r="K58" i="8"/>
  <c r="I58" i="8"/>
  <c r="H58" i="8"/>
  <c r="G58" i="8"/>
  <c r="J55" i="8"/>
  <c r="J54" i="8" s="1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I54" i="8"/>
  <c r="H54" i="8"/>
  <c r="G54" i="8"/>
  <c r="X52" i="8"/>
  <c r="J52" i="8"/>
  <c r="W50" i="8"/>
  <c r="W49" i="8" s="1"/>
  <c r="J50" i="8"/>
  <c r="J49" i="8" s="1"/>
  <c r="V49" i="8"/>
  <c r="U49" i="8"/>
  <c r="T49" i="8"/>
  <c r="S49" i="8"/>
  <c r="R49" i="8"/>
  <c r="Q49" i="8"/>
  <c r="P49" i="8"/>
  <c r="O49" i="8"/>
  <c r="N49" i="8"/>
  <c r="M49" i="8"/>
  <c r="L49" i="8"/>
  <c r="K49" i="8"/>
  <c r="I49" i="8"/>
  <c r="H49" i="8"/>
  <c r="G49" i="8"/>
  <c r="W47" i="8"/>
  <c r="J47" i="8"/>
  <c r="J46" i="8" s="1"/>
  <c r="V46" i="8"/>
  <c r="U46" i="8"/>
  <c r="T46" i="8"/>
  <c r="S46" i="8"/>
  <c r="R46" i="8"/>
  <c r="Q46" i="8"/>
  <c r="P46" i="8"/>
  <c r="O46" i="8"/>
  <c r="N46" i="8"/>
  <c r="M46" i="8"/>
  <c r="L46" i="8"/>
  <c r="K46" i="8"/>
  <c r="I46" i="8"/>
  <c r="H46" i="8"/>
  <c r="G46" i="8"/>
  <c r="W44" i="8"/>
  <c r="W43" i="8" s="1"/>
  <c r="J44" i="8"/>
  <c r="X44" i="8" s="1"/>
  <c r="X43" i="8" s="1"/>
  <c r="V43" i="8"/>
  <c r="U43" i="8"/>
  <c r="T43" i="8"/>
  <c r="S43" i="8"/>
  <c r="R43" i="8"/>
  <c r="Q43" i="8"/>
  <c r="P43" i="8"/>
  <c r="P33" i="8" s="1"/>
  <c r="O43" i="8"/>
  <c r="N43" i="8"/>
  <c r="M43" i="8"/>
  <c r="L43" i="8"/>
  <c r="K43" i="8"/>
  <c r="I43" i="8"/>
  <c r="H43" i="8"/>
  <c r="G43" i="8"/>
  <c r="W41" i="8"/>
  <c r="X41" i="8" s="1"/>
  <c r="X40" i="8" s="1"/>
  <c r="J41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W38" i="8"/>
  <c r="W37" i="8" s="1"/>
  <c r="J38" i="8"/>
  <c r="V37" i="8"/>
  <c r="U37" i="8"/>
  <c r="T37" i="8"/>
  <c r="S37" i="8"/>
  <c r="R37" i="8"/>
  <c r="Q37" i="8"/>
  <c r="P37" i="8"/>
  <c r="O37" i="8"/>
  <c r="N37" i="8"/>
  <c r="M37" i="8"/>
  <c r="L37" i="8"/>
  <c r="K37" i="8"/>
  <c r="I37" i="8"/>
  <c r="H37" i="8"/>
  <c r="G37" i="8"/>
  <c r="W35" i="8"/>
  <c r="J35" i="8"/>
  <c r="J34" i="8" s="1"/>
  <c r="W34" i="8"/>
  <c r="V34" i="8"/>
  <c r="V33" i="8" s="1"/>
  <c r="U34" i="8"/>
  <c r="T34" i="8"/>
  <c r="S34" i="8"/>
  <c r="R34" i="8"/>
  <c r="Q34" i="8"/>
  <c r="P34" i="8"/>
  <c r="O34" i="8"/>
  <c r="N34" i="8"/>
  <c r="N33" i="8" s="1"/>
  <c r="M34" i="8"/>
  <c r="L34" i="8"/>
  <c r="K34" i="8"/>
  <c r="I34" i="8"/>
  <c r="H34" i="8"/>
  <c r="G34" i="8"/>
  <c r="H33" i="8"/>
  <c r="J31" i="8"/>
  <c r="X31" i="8" s="1"/>
  <c r="J28" i="8"/>
  <c r="J27" i="8" s="1"/>
  <c r="V27" i="8"/>
  <c r="U27" i="8"/>
  <c r="T27" i="8"/>
  <c r="S27" i="8"/>
  <c r="S9" i="8" s="1"/>
  <c r="R27" i="8"/>
  <c r="Q27" i="8"/>
  <c r="P27" i="8"/>
  <c r="O27" i="8"/>
  <c r="N27" i="8"/>
  <c r="M27" i="8"/>
  <c r="L27" i="8"/>
  <c r="K27" i="8"/>
  <c r="I27" i="8"/>
  <c r="H27" i="8"/>
  <c r="G27" i="8"/>
  <c r="X25" i="8"/>
  <c r="X24" i="8" s="1"/>
  <c r="J25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G24" i="8"/>
  <c r="W22" i="8"/>
  <c r="W21" i="8" s="1"/>
  <c r="J22" i="8"/>
  <c r="J21" i="8" s="1"/>
  <c r="V21" i="8"/>
  <c r="U21" i="8"/>
  <c r="T21" i="8"/>
  <c r="S21" i="8"/>
  <c r="R21" i="8"/>
  <c r="Q21" i="8"/>
  <c r="P21" i="8"/>
  <c r="O21" i="8"/>
  <c r="N21" i="8"/>
  <c r="M21" i="8"/>
  <c r="L21" i="8"/>
  <c r="K21" i="8"/>
  <c r="I21" i="8"/>
  <c r="H21" i="8"/>
  <c r="G21" i="8"/>
  <c r="W19" i="8"/>
  <c r="X19" i="8" s="1"/>
  <c r="J19" i="8"/>
  <c r="W17" i="8"/>
  <c r="J17" i="8"/>
  <c r="J16" i="8" s="1"/>
  <c r="V16" i="8"/>
  <c r="U16" i="8"/>
  <c r="T16" i="8"/>
  <c r="S16" i="8"/>
  <c r="R16" i="8"/>
  <c r="Q16" i="8"/>
  <c r="P16" i="8"/>
  <c r="O16" i="8"/>
  <c r="N16" i="8"/>
  <c r="M16" i="8"/>
  <c r="L16" i="8"/>
  <c r="K16" i="8"/>
  <c r="I16" i="8"/>
  <c r="H16" i="8"/>
  <c r="G16" i="8"/>
  <c r="J14" i="8"/>
  <c r="J13" i="8" s="1"/>
  <c r="W13" i="8"/>
  <c r="V13" i="8"/>
  <c r="U13" i="8"/>
  <c r="T13" i="8"/>
  <c r="T9" i="8" s="1"/>
  <c r="S13" i="8"/>
  <c r="R13" i="8"/>
  <c r="Q13" i="8"/>
  <c r="P13" i="8"/>
  <c r="O13" i="8"/>
  <c r="N13" i="8"/>
  <c r="M13" i="8"/>
  <c r="L13" i="8"/>
  <c r="K13" i="8"/>
  <c r="I13" i="8"/>
  <c r="H13" i="8"/>
  <c r="G13" i="8"/>
  <c r="W11" i="8"/>
  <c r="W10" i="8" s="1"/>
  <c r="J11" i="8"/>
  <c r="J10" i="8" s="1"/>
  <c r="V10" i="8"/>
  <c r="U10" i="8"/>
  <c r="T10" i="8"/>
  <c r="S10" i="8"/>
  <c r="R10" i="8"/>
  <c r="Q10" i="8"/>
  <c r="P10" i="8"/>
  <c r="O10" i="8"/>
  <c r="O9" i="8" s="1"/>
  <c r="N10" i="8"/>
  <c r="M10" i="8"/>
  <c r="L10" i="8"/>
  <c r="K10" i="8"/>
  <c r="I10" i="8"/>
  <c r="H10" i="8"/>
  <c r="G10" i="8"/>
  <c r="G9" i="8" s="1"/>
  <c r="K9" i="8" l="1"/>
  <c r="L9" i="8"/>
  <c r="J9" i="8"/>
  <c r="X14" i="8"/>
  <c r="X13" i="8" s="1"/>
  <c r="W16" i="8"/>
  <c r="W9" i="8" s="1"/>
  <c r="L33" i="8"/>
  <c r="L8" i="8" s="1"/>
  <c r="T33" i="8"/>
  <c r="I33" i="8"/>
  <c r="R33" i="8"/>
  <c r="X50" i="8"/>
  <c r="X64" i="8"/>
  <c r="X63" i="8" s="1"/>
  <c r="X72" i="8"/>
  <c r="X71" i="8" s="1"/>
  <c r="O33" i="8"/>
  <c r="J76" i="8"/>
  <c r="Q33" i="8"/>
  <c r="M33" i="8"/>
  <c r="U33" i="8"/>
  <c r="K33" i="8"/>
  <c r="S33" i="8"/>
  <c r="X49" i="8"/>
  <c r="O8" i="8"/>
  <c r="G8" i="8"/>
  <c r="P9" i="8"/>
  <c r="P8" i="8" s="1"/>
  <c r="N9" i="8"/>
  <c r="V9" i="8"/>
  <c r="W24" i="8"/>
  <c r="G33" i="8"/>
  <c r="X58" i="8"/>
  <c r="X67" i="8"/>
  <c r="X66" i="8" s="1"/>
  <c r="X38" i="8"/>
  <c r="X37" i="8" s="1"/>
  <c r="X47" i="8"/>
  <c r="X46" i="8" s="1"/>
  <c r="H9" i="8"/>
  <c r="H8" i="8" s="1"/>
  <c r="Q9" i="8"/>
  <c r="Q8" i="8" s="1"/>
  <c r="I9" i="8"/>
  <c r="R9" i="8"/>
  <c r="U9" i="8"/>
  <c r="M9" i="8"/>
  <c r="M8" i="8" s="1"/>
  <c r="T8" i="8"/>
  <c r="N8" i="8"/>
  <c r="V8" i="8"/>
  <c r="X76" i="8"/>
  <c r="X77" i="8"/>
  <c r="I8" i="8"/>
  <c r="R8" i="8"/>
  <c r="S8" i="8"/>
  <c r="J58" i="8"/>
  <c r="X11" i="8"/>
  <c r="X10" i="8" s="1"/>
  <c r="X22" i="8"/>
  <c r="X21" i="8" s="1"/>
  <c r="X35" i="8"/>
  <c r="X34" i="8" s="1"/>
  <c r="W46" i="8"/>
  <c r="W33" i="8" s="1"/>
  <c r="X55" i="8"/>
  <c r="X54" i="8" s="1"/>
  <c r="W63" i="8"/>
  <c r="X74" i="8"/>
  <c r="X73" i="8" s="1"/>
  <c r="J37" i="8"/>
  <c r="J33" i="8" s="1"/>
  <c r="J8" i="8" s="1"/>
  <c r="J69" i="8"/>
  <c r="X17" i="8"/>
  <c r="X16" i="8" s="1"/>
  <c r="X28" i="8"/>
  <c r="X27" i="8" s="1"/>
  <c r="J43" i="8"/>
  <c r="J77" i="8"/>
  <c r="W28" i="6"/>
  <c r="W14" i="6"/>
  <c r="K8" i="8" l="1"/>
  <c r="X33" i="8"/>
  <c r="U8" i="8"/>
  <c r="W8" i="8"/>
  <c r="X9" i="8"/>
  <c r="W77" i="7"/>
  <c r="W75" i="7" s="1"/>
  <c r="J77" i="7"/>
  <c r="X77" i="7" s="1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G76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X73" i="7"/>
  <c r="X72" i="7" s="1"/>
  <c r="W73" i="7"/>
  <c r="J73" i="7"/>
  <c r="J72" i="7" s="1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I72" i="7"/>
  <c r="H72" i="7"/>
  <c r="G72" i="7"/>
  <c r="W71" i="7"/>
  <c r="W70" i="7" s="1"/>
  <c r="J71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W69" i="7"/>
  <c r="J69" i="7"/>
  <c r="X69" i="7" s="1"/>
  <c r="X68" i="7" s="1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I68" i="7"/>
  <c r="H68" i="7"/>
  <c r="G68" i="7"/>
  <c r="W66" i="7"/>
  <c r="W65" i="7" s="1"/>
  <c r="J66" i="7"/>
  <c r="X66" i="7" s="1"/>
  <c r="X65" i="7" s="1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W63" i="7"/>
  <c r="W62" i="7" s="1"/>
  <c r="J63" i="7"/>
  <c r="J62" i="7" s="1"/>
  <c r="V62" i="7"/>
  <c r="U62" i="7"/>
  <c r="T62" i="7"/>
  <c r="S62" i="7"/>
  <c r="R62" i="7"/>
  <c r="Q62" i="7"/>
  <c r="P62" i="7"/>
  <c r="O62" i="7"/>
  <c r="N62" i="7"/>
  <c r="M62" i="7"/>
  <c r="L62" i="7"/>
  <c r="K62" i="7"/>
  <c r="I62" i="7"/>
  <c r="H62" i="7"/>
  <c r="G62" i="7"/>
  <c r="J60" i="7"/>
  <c r="X60" i="7" s="1"/>
  <c r="W58" i="7"/>
  <c r="W57" i="7" s="1"/>
  <c r="J58" i="7"/>
  <c r="X58" i="7" s="1"/>
  <c r="V57" i="7"/>
  <c r="U57" i="7"/>
  <c r="T57" i="7"/>
  <c r="S57" i="7"/>
  <c r="R57" i="7"/>
  <c r="Q57" i="7"/>
  <c r="P57" i="7"/>
  <c r="O57" i="7"/>
  <c r="N57" i="7"/>
  <c r="M57" i="7"/>
  <c r="L57" i="7"/>
  <c r="K57" i="7"/>
  <c r="I57" i="7"/>
  <c r="H57" i="7"/>
  <c r="G57" i="7"/>
  <c r="X54" i="7"/>
  <c r="X53" i="7" s="1"/>
  <c r="W54" i="7"/>
  <c r="J54" i="7"/>
  <c r="J53" i="7" s="1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I53" i="7"/>
  <c r="H53" i="7"/>
  <c r="G53" i="7"/>
  <c r="J51" i="7"/>
  <c r="X51" i="7" s="1"/>
  <c r="W49" i="7"/>
  <c r="W48" i="7" s="1"/>
  <c r="J49" i="7"/>
  <c r="X49" i="7" s="1"/>
  <c r="X48" i="7" s="1"/>
  <c r="V48" i="7"/>
  <c r="U48" i="7"/>
  <c r="T48" i="7"/>
  <c r="S48" i="7"/>
  <c r="R48" i="7"/>
  <c r="Q48" i="7"/>
  <c r="P48" i="7"/>
  <c r="O48" i="7"/>
  <c r="N48" i="7"/>
  <c r="M48" i="7"/>
  <c r="L48" i="7"/>
  <c r="K48" i="7"/>
  <c r="I48" i="7"/>
  <c r="H48" i="7"/>
  <c r="G48" i="7"/>
  <c r="W46" i="7"/>
  <c r="W45" i="7" s="1"/>
  <c r="J46" i="7"/>
  <c r="J45" i="7" s="1"/>
  <c r="V45" i="7"/>
  <c r="U45" i="7"/>
  <c r="T45" i="7"/>
  <c r="S45" i="7"/>
  <c r="R45" i="7"/>
  <c r="Q45" i="7"/>
  <c r="P45" i="7"/>
  <c r="O45" i="7"/>
  <c r="N45" i="7"/>
  <c r="M45" i="7"/>
  <c r="L45" i="7"/>
  <c r="K45" i="7"/>
  <c r="I45" i="7"/>
  <c r="H45" i="7"/>
  <c r="G45" i="7"/>
  <c r="W43" i="7"/>
  <c r="X43" i="7" s="1"/>
  <c r="X42" i="7" s="1"/>
  <c r="J43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G42" i="7"/>
  <c r="X40" i="7"/>
  <c r="X39" i="7" s="1"/>
  <c r="W40" i="7"/>
  <c r="J40" i="7"/>
  <c r="J39" i="7" s="1"/>
  <c r="W39" i="7"/>
  <c r="V39" i="7"/>
  <c r="U39" i="7"/>
  <c r="T39" i="7"/>
  <c r="T32" i="7" s="1"/>
  <c r="S39" i="7"/>
  <c r="R39" i="7"/>
  <c r="Q39" i="7"/>
  <c r="P39" i="7"/>
  <c r="O39" i="7"/>
  <c r="N39" i="7"/>
  <c r="M39" i="7"/>
  <c r="L39" i="7"/>
  <c r="L32" i="7" s="1"/>
  <c r="K39" i="7"/>
  <c r="I39" i="7"/>
  <c r="H39" i="7"/>
  <c r="G39" i="7"/>
  <c r="W37" i="7"/>
  <c r="W36" i="7" s="1"/>
  <c r="J37" i="7"/>
  <c r="J36" i="7" s="1"/>
  <c r="V36" i="7"/>
  <c r="U36" i="7"/>
  <c r="T36" i="7"/>
  <c r="S36" i="7"/>
  <c r="R36" i="7"/>
  <c r="Q36" i="7"/>
  <c r="Q32" i="7" s="1"/>
  <c r="P36" i="7"/>
  <c r="P32" i="7" s="1"/>
  <c r="O36" i="7"/>
  <c r="N36" i="7"/>
  <c r="M36" i="7"/>
  <c r="L36" i="7"/>
  <c r="K36" i="7"/>
  <c r="I36" i="7"/>
  <c r="I32" i="7" s="1"/>
  <c r="H36" i="7"/>
  <c r="H32" i="7" s="1"/>
  <c r="G36" i="7"/>
  <c r="W34" i="7"/>
  <c r="W33" i="7" s="1"/>
  <c r="J34" i="7"/>
  <c r="V33" i="7"/>
  <c r="V32" i="7" s="1"/>
  <c r="U33" i="7"/>
  <c r="U32" i="7" s="1"/>
  <c r="T33" i="7"/>
  <c r="S33" i="7"/>
  <c r="S32" i="7" s="1"/>
  <c r="R33" i="7"/>
  <c r="R32" i="7" s="1"/>
  <c r="Q33" i="7"/>
  <c r="P33" i="7"/>
  <c r="O33" i="7"/>
  <c r="N33" i="7"/>
  <c r="N32" i="7" s="1"/>
  <c r="M33" i="7"/>
  <c r="L33" i="7"/>
  <c r="K33" i="7"/>
  <c r="K32" i="7" s="1"/>
  <c r="J33" i="7"/>
  <c r="I33" i="7"/>
  <c r="H33" i="7"/>
  <c r="G33" i="7"/>
  <c r="O32" i="7"/>
  <c r="G32" i="7"/>
  <c r="W27" i="7"/>
  <c r="J30" i="7"/>
  <c r="X28" i="7"/>
  <c r="J28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X25" i="7"/>
  <c r="X24" i="7" s="1"/>
  <c r="W25" i="7"/>
  <c r="W24" i="7" s="1"/>
  <c r="J25" i="7"/>
  <c r="J24" i="7" s="1"/>
  <c r="V24" i="7"/>
  <c r="U24" i="7"/>
  <c r="T24" i="7"/>
  <c r="S24" i="7"/>
  <c r="R24" i="7"/>
  <c r="Q24" i="7"/>
  <c r="P24" i="7"/>
  <c r="O24" i="7"/>
  <c r="N24" i="7"/>
  <c r="M24" i="7"/>
  <c r="L24" i="7"/>
  <c r="K24" i="7"/>
  <c r="I24" i="7"/>
  <c r="G24" i="7"/>
  <c r="W22" i="7"/>
  <c r="J22" i="7"/>
  <c r="X22" i="7" s="1"/>
  <c r="X21" i="7" s="1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I21" i="7"/>
  <c r="H21" i="7"/>
  <c r="G21" i="7"/>
  <c r="W19" i="7"/>
  <c r="J19" i="7"/>
  <c r="X19" i="7" s="1"/>
  <c r="W17" i="7"/>
  <c r="J17" i="7"/>
  <c r="X17" i="7" s="1"/>
  <c r="W16" i="7"/>
  <c r="V16" i="7"/>
  <c r="U16" i="7"/>
  <c r="T16" i="7"/>
  <c r="S16" i="7"/>
  <c r="R16" i="7"/>
  <c r="Q16" i="7"/>
  <c r="P16" i="7"/>
  <c r="O16" i="7"/>
  <c r="O9" i="7" s="1"/>
  <c r="O8" i="7" s="1"/>
  <c r="N16" i="7"/>
  <c r="M16" i="7"/>
  <c r="L16" i="7"/>
  <c r="K16" i="7"/>
  <c r="I16" i="7"/>
  <c r="H16" i="7"/>
  <c r="G16" i="7"/>
  <c r="G9" i="7" s="1"/>
  <c r="G8" i="7" s="1"/>
  <c r="J14" i="7"/>
  <c r="X14" i="7" s="1"/>
  <c r="X13" i="7" s="1"/>
  <c r="T9" i="7"/>
  <c r="T8" i="7" s="1"/>
  <c r="S9" i="7"/>
  <c r="S8" i="7" s="1"/>
  <c r="K13" i="7"/>
  <c r="K9" i="7" s="1"/>
  <c r="K8" i="7" s="1"/>
  <c r="I13" i="7"/>
  <c r="H13" i="7"/>
  <c r="G13" i="7"/>
  <c r="W10" i="7"/>
  <c r="J11" i="7"/>
  <c r="V10" i="7"/>
  <c r="V9" i="7" s="1"/>
  <c r="V8" i="7" s="1"/>
  <c r="U10" i="7"/>
  <c r="U9" i="7" s="1"/>
  <c r="U8" i="7" s="1"/>
  <c r="T10" i="7"/>
  <c r="S10" i="7"/>
  <c r="R10" i="7"/>
  <c r="Q10" i="7"/>
  <c r="Q9" i="7" s="1"/>
  <c r="P10" i="7"/>
  <c r="P9" i="7" s="1"/>
  <c r="O10" i="7"/>
  <c r="N10" i="7"/>
  <c r="N9" i="7" s="1"/>
  <c r="N8" i="7" s="1"/>
  <c r="M10" i="7"/>
  <c r="L10" i="7"/>
  <c r="K10" i="7"/>
  <c r="I10" i="7"/>
  <c r="I9" i="7" s="1"/>
  <c r="H10" i="7"/>
  <c r="H9" i="7" s="1"/>
  <c r="G10" i="7"/>
  <c r="R9" i="7"/>
  <c r="X8" i="8" l="1"/>
  <c r="L9" i="7"/>
  <c r="L8" i="7" s="1"/>
  <c r="W76" i="7"/>
  <c r="X30" i="7"/>
  <c r="X27" i="7" s="1"/>
  <c r="W9" i="7"/>
  <c r="X11" i="7"/>
  <c r="X10" i="7" s="1"/>
  <c r="M9" i="7"/>
  <c r="M32" i="7"/>
  <c r="W42" i="7"/>
  <c r="X34" i="7"/>
  <c r="X33" i="7" s="1"/>
  <c r="R8" i="7"/>
  <c r="X76" i="7"/>
  <c r="X75" i="7"/>
  <c r="P8" i="7"/>
  <c r="H8" i="7"/>
  <c r="Q8" i="7"/>
  <c r="X57" i="7"/>
  <c r="I8" i="7"/>
  <c r="X16" i="7"/>
  <c r="W32" i="7"/>
  <c r="X71" i="7"/>
  <c r="X70" i="7" s="1"/>
  <c r="X46" i="7"/>
  <c r="X45" i="7" s="1"/>
  <c r="J48" i="7"/>
  <c r="J13" i="7"/>
  <c r="J10" i="7"/>
  <c r="J57" i="7"/>
  <c r="J32" i="7" s="1"/>
  <c r="X63" i="7"/>
  <c r="X62" i="7" s="1"/>
  <c r="J16" i="7"/>
  <c r="J21" i="7"/>
  <c r="X37" i="7"/>
  <c r="X36" i="7" s="1"/>
  <c r="J68" i="7"/>
  <c r="L54" i="6"/>
  <c r="L27" i="6"/>
  <c r="X32" i="7" l="1"/>
  <c r="M8" i="7"/>
  <c r="W8" i="7"/>
  <c r="X9" i="7"/>
  <c r="X8" i="7" s="1"/>
  <c r="J9" i="7"/>
  <c r="J8" i="7" s="1"/>
  <c r="W78" i="6"/>
  <c r="W76" i="6" s="1"/>
  <c r="J78" i="6"/>
  <c r="J77" i="6" s="1"/>
  <c r="V77" i="6"/>
  <c r="U77" i="6"/>
  <c r="T77" i="6"/>
  <c r="S77" i="6"/>
  <c r="R77" i="6"/>
  <c r="Q77" i="6"/>
  <c r="P77" i="6"/>
  <c r="O77" i="6"/>
  <c r="N77" i="6"/>
  <c r="M77" i="6"/>
  <c r="L77" i="6"/>
  <c r="K77" i="6"/>
  <c r="I77" i="6"/>
  <c r="H77" i="6"/>
  <c r="G77" i="6"/>
  <c r="V76" i="6"/>
  <c r="U76" i="6"/>
  <c r="T76" i="6"/>
  <c r="S76" i="6"/>
  <c r="R76" i="6"/>
  <c r="Q76" i="6"/>
  <c r="P76" i="6"/>
  <c r="O76" i="6"/>
  <c r="N76" i="6"/>
  <c r="M76" i="6"/>
  <c r="L76" i="6"/>
  <c r="K76" i="6"/>
  <c r="I76" i="6"/>
  <c r="H76" i="6"/>
  <c r="G76" i="6"/>
  <c r="W74" i="6"/>
  <c r="W73" i="6" s="1"/>
  <c r="J74" i="6"/>
  <c r="J73" i="6" s="1"/>
  <c r="V73" i="6"/>
  <c r="U73" i="6"/>
  <c r="T73" i="6"/>
  <c r="S73" i="6"/>
  <c r="R73" i="6"/>
  <c r="Q73" i="6"/>
  <c r="P73" i="6"/>
  <c r="O73" i="6"/>
  <c r="N73" i="6"/>
  <c r="M73" i="6"/>
  <c r="L73" i="6"/>
  <c r="K73" i="6"/>
  <c r="I73" i="6"/>
  <c r="H73" i="6"/>
  <c r="G73" i="6"/>
  <c r="W72" i="6"/>
  <c r="J72" i="6"/>
  <c r="J71" i="6" s="1"/>
  <c r="V71" i="6"/>
  <c r="U71" i="6"/>
  <c r="T71" i="6"/>
  <c r="S71" i="6"/>
  <c r="R71" i="6"/>
  <c r="Q71" i="6"/>
  <c r="P71" i="6"/>
  <c r="O71" i="6"/>
  <c r="N71" i="6"/>
  <c r="M71" i="6"/>
  <c r="L71" i="6"/>
  <c r="K71" i="6"/>
  <c r="I71" i="6"/>
  <c r="H71" i="6"/>
  <c r="G71" i="6"/>
  <c r="W70" i="6"/>
  <c r="W69" i="6" s="1"/>
  <c r="J70" i="6"/>
  <c r="V69" i="6"/>
  <c r="U69" i="6"/>
  <c r="T69" i="6"/>
  <c r="S69" i="6"/>
  <c r="R69" i="6"/>
  <c r="Q69" i="6"/>
  <c r="P69" i="6"/>
  <c r="O69" i="6"/>
  <c r="N69" i="6"/>
  <c r="M69" i="6"/>
  <c r="L69" i="6"/>
  <c r="K69" i="6"/>
  <c r="I69" i="6"/>
  <c r="H69" i="6"/>
  <c r="G69" i="6"/>
  <c r="W67" i="6"/>
  <c r="W66" i="6" s="1"/>
  <c r="J67" i="6"/>
  <c r="J66" i="6" s="1"/>
  <c r="V66" i="6"/>
  <c r="U66" i="6"/>
  <c r="T66" i="6"/>
  <c r="S66" i="6"/>
  <c r="R66" i="6"/>
  <c r="Q66" i="6"/>
  <c r="P66" i="6"/>
  <c r="O66" i="6"/>
  <c r="N66" i="6"/>
  <c r="M66" i="6"/>
  <c r="L66" i="6"/>
  <c r="K66" i="6"/>
  <c r="I66" i="6"/>
  <c r="H66" i="6"/>
  <c r="G66" i="6"/>
  <c r="W64" i="6"/>
  <c r="J64" i="6"/>
  <c r="J63" i="6" s="1"/>
  <c r="V63" i="6"/>
  <c r="U63" i="6"/>
  <c r="T63" i="6"/>
  <c r="S63" i="6"/>
  <c r="R63" i="6"/>
  <c r="Q63" i="6"/>
  <c r="P63" i="6"/>
  <c r="O63" i="6"/>
  <c r="N63" i="6"/>
  <c r="M63" i="6"/>
  <c r="L63" i="6"/>
  <c r="K63" i="6"/>
  <c r="I63" i="6"/>
  <c r="H63" i="6"/>
  <c r="G63" i="6"/>
  <c r="J61" i="6"/>
  <c r="X61" i="6" s="1"/>
  <c r="W59" i="6"/>
  <c r="W58" i="6" s="1"/>
  <c r="J59" i="6"/>
  <c r="V58" i="6"/>
  <c r="U58" i="6"/>
  <c r="T58" i="6"/>
  <c r="S58" i="6"/>
  <c r="R58" i="6"/>
  <c r="Q58" i="6"/>
  <c r="P58" i="6"/>
  <c r="O58" i="6"/>
  <c r="N58" i="6"/>
  <c r="M58" i="6"/>
  <c r="L58" i="6"/>
  <c r="K58" i="6"/>
  <c r="I58" i="6"/>
  <c r="H58" i="6"/>
  <c r="G58" i="6"/>
  <c r="W55" i="6"/>
  <c r="W54" i="6" s="1"/>
  <c r="J55" i="6"/>
  <c r="J54" i="6" s="1"/>
  <c r="V54" i="6"/>
  <c r="U54" i="6"/>
  <c r="T54" i="6"/>
  <c r="S54" i="6"/>
  <c r="R54" i="6"/>
  <c r="Q54" i="6"/>
  <c r="P54" i="6"/>
  <c r="O54" i="6"/>
  <c r="N54" i="6"/>
  <c r="M54" i="6"/>
  <c r="K54" i="6"/>
  <c r="I54" i="6"/>
  <c r="H54" i="6"/>
  <c r="G54" i="6"/>
  <c r="J52" i="6"/>
  <c r="X52" i="6" s="1"/>
  <c r="W50" i="6"/>
  <c r="W49" i="6" s="1"/>
  <c r="J50" i="6"/>
  <c r="V49" i="6"/>
  <c r="U49" i="6"/>
  <c r="T49" i="6"/>
  <c r="S49" i="6"/>
  <c r="R49" i="6"/>
  <c r="Q49" i="6"/>
  <c r="P49" i="6"/>
  <c r="O49" i="6"/>
  <c r="N49" i="6"/>
  <c r="M49" i="6"/>
  <c r="L49" i="6"/>
  <c r="K49" i="6"/>
  <c r="I49" i="6"/>
  <c r="H49" i="6"/>
  <c r="G49" i="6"/>
  <c r="W47" i="6"/>
  <c r="J47" i="6"/>
  <c r="J46" i="6" s="1"/>
  <c r="V46" i="6"/>
  <c r="U46" i="6"/>
  <c r="T46" i="6"/>
  <c r="S46" i="6"/>
  <c r="R46" i="6"/>
  <c r="Q46" i="6"/>
  <c r="P46" i="6"/>
  <c r="O46" i="6"/>
  <c r="N46" i="6"/>
  <c r="M46" i="6"/>
  <c r="L46" i="6"/>
  <c r="K46" i="6"/>
  <c r="I46" i="6"/>
  <c r="H46" i="6"/>
  <c r="G46" i="6"/>
  <c r="W44" i="6"/>
  <c r="W43" i="6" s="1"/>
  <c r="J44" i="6"/>
  <c r="V43" i="6"/>
  <c r="U43" i="6"/>
  <c r="T43" i="6"/>
  <c r="S43" i="6"/>
  <c r="R43" i="6"/>
  <c r="Q43" i="6"/>
  <c r="P43" i="6"/>
  <c r="O43" i="6"/>
  <c r="N43" i="6"/>
  <c r="M43" i="6"/>
  <c r="L43" i="6"/>
  <c r="K43" i="6"/>
  <c r="I43" i="6"/>
  <c r="H43" i="6"/>
  <c r="G43" i="6"/>
  <c r="W41" i="6"/>
  <c r="W40" i="6" s="1"/>
  <c r="J41" i="6"/>
  <c r="V40" i="6"/>
  <c r="U40" i="6"/>
  <c r="T40" i="6"/>
  <c r="S40" i="6"/>
  <c r="R40" i="6"/>
  <c r="Q40" i="6"/>
  <c r="P40" i="6"/>
  <c r="O40" i="6"/>
  <c r="N40" i="6"/>
  <c r="M40" i="6"/>
  <c r="L40" i="6"/>
  <c r="K40" i="6"/>
  <c r="I40" i="6"/>
  <c r="H40" i="6"/>
  <c r="G40" i="6"/>
  <c r="W38" i="6"/>
  <c r="W37" i="6" s="1"/>
  <c r="J38" i="6"/>
  <c r="J37" i="6" s="1"/>
  <c r="V37" i="6"/>
  <c r="U37" i="6"/>
  <c r="T37" i="6"/>
  <c r="S37" i="6"/>
  <c r="R37" i="6"/>
  <c r="Q37" i="6"/>
  <c r="P37" i="6"/>
  <c r="O37" i="6"/>
  <c r="N37" i="6"/>
  <c r="M37" i="6"/>
  <c r="L37" i="6"/>
  <c r="K37" i="6"/>
  <c r="I37" i="6"/>
  <c r="H37" i="6"/>
  <c r="G37" i="6"/>
  <c r="W35" i="6"/>
  <c r="W34" i="6" s="1"/>
  <c r="J35" i="6"/>
  <c r="J34" i="6" s="1"/>
  <c r="V34" i="6"/>
  <c r="U34" i="6"/>
  <c r="T34" i="6"/>
  <c r="S34" i="6"/>
  <c r="R34" i="6"/>
  <c r="Q34" i="6"/>
  <c r="P34" i="6"/>
  <c r="O34" i="6"/>
  <c r="N34" i="6"/>
  <c r="M34" i="6"/>
  <c r="L34" i="6"/>
  <c r="K34" i="6"/>
  <c r="I34" i="6"/>
  <c r="H34" i="6"/>
  <c r="G34" i="6"/>
  <c r="W31" i="6"/>
  <c r="W27" i="6" s="1"/>
  <c r="J31" i="6"/>
  <c r="J28" i="6"/>
  <c r="X28" i="6" s="1"/>
  <c r="V27" i="6"/>
  <c r="U27" i="6"/>
  <c r="T27" i="6"/>
  <c r="S27" i="6"/>
  <c r="R27" i="6"/>
  <c r="Q27" i="6"/>
  <c r="P27" i="6"/>
  <c r="O27" i="6"/>
  <c r="N27" i="6"/>
  <c r="M27" i="6"/>
  <c r="K27" i="6"/>
  <c r="I27" i="6"/>
  <c r="H27" i="6"/>
  <c r="G27" i="6"/>
  <c r="W25" i="6"/>
  <c r="W24" i="6" s="1"/>
  <c r="W9" i="6" s="1"/>
  <c r="J25" i="6"/>
  <c r="V24" i="6"/>
  <c r="U24" i="6"/>
  <c r="T24" i="6"/>
  <c r="S24" i="6"/>
  <c r="R24" i="6"/>
  <c r="Q24" i="6"/>
  <c r="P24" i="6"/>
  <c r="O24" i="6"/>
  <c r="N24" i="6"/>
  <c r="M24" i="6"/>
  <c r="L24" i="6"/>
  <c r="K24" i="6"/>
  <c r="I24" i="6"/>
  <c r="G24" i="6"/>
  <c r="W22" i="6"/>
  <c r="W21" i="6" s="1"/>
  <c r="J22" i="6"/>
  <c r="V21" i="6"/>
  <c r="U21" i="6"/>
  <c r="T21" i="6"/>
  <c r="S21" i="6"/>
  <c r="R21" i="6"/>
  <c r="Q21" i="6"/>
  <c r="P21" i="6"/>
  <c r="O21" i="6"/>
  <c r="N21" i="6"/>
  <c r="M21" i="6"/>
  <c r="L21" i="6"/>
  <c r="K21" i="6"/>
  <c r="I21" i="6"/>
  <c r="H21" i="6"/>
  <c r="G21" i="6"/>
  <c r="W19" i="6"/>
  <c r="J19" i="6"/>
  <c r="W17" i="6"/>
  <c r="J17" i="6"/>
  <c r="V16" i="6"/>
  <c r="U16" i="6"/>
  <c r="T16" i="6"/>
  <c r="S16" i="6"/>
  <c r="R16" i="6"/>
  <c r="Q16" i="6"/>
  <c r="P16" i="6"/>
  <c r="O16" i="6"/>
  <c r="N16" i="6"/>
  <c r="M16" i="6"/>
  <c r="L16" i="6"/>
  <c r="K16" i="6"/>
  <c r="I16" i="6"/>
  <c r="H16" i="6"/>
  <c r="G16" i="6"/>
  <c r="J14" i="6"/>
  <c r="V13" i="6"/>
  <c r="U13" i="6"/>
  <c r="T13" i="6"/>
  <c r="S13" i="6"/>
  <c r="R13" i="6"/>
  <c r="Q13" i="6"/>
  <c r="P13" i="6"/>
  <c r="O13" i="6"/>
  <c r="N13" i="6"/>
  <c r="M13" i="6"/>
  <c r="L13" i="6"/>
  <c r="K13" i="6"/>
  <c r="I13" i="6"/>
  <c r="H13" i="6"/>
  <c r="G13" i="6"/>
  <c r="W11" i="6"/>
  <c r="W10" i="6" s="1"/>
  <c r="J11" i="6"/>
  <c r="V10" i="6"/>
  <c r="U10" i="6"/>
  <c r="T10" i="6"/>
  <c r="S10" i="6"/>
  <c r="R10" i="6"/>
  <c r="Q10" i="6"/>
  <c r="P10" i="6"/>
  <c r="O10" i="6"/>
  <c r="N10" i="6"/>
  <c r="M10" i="6"/>
  <c r="L10" i="6"/>
  <c r="K10" i="6"/>
  <c r="I10" i="6"/>
  <c r="H10" i="6"/>
  <c r="G10" i="6"/>
  <c r="X44" i="6" l="1"/>
  <c r="X43" i="6" s="1"/>
  <c r="X70" i="6"/>
  <c r="X69" i="6" s="1"/>
  <c r="J49" i="6"/>
  <c r="N9" i="6"/>
  <c r="W77" i="6"/>
  <c r="X17" i="6"/>
  <c r="X41" i="6"/>
  <c r="X40" i="6" s="1"/>
  <c r="X55" i="6"/>
  <c r="X54" i="6" s="1"/>
  <c r="X59" i="6"/>
  <c r="X58" i="6" s="1"/>
  <c r="V9" i="6"/>
  <c r="M9" i="6"/>
  <c r="K9" i="6"/>
  <c r="P33" i="6"/>
  <c r="J76" i="6"/>
  <c r="X22" i="6"/>
  <c r="X21" i="6" s="1"/>
  <c r="U9" i="6"/>
  <c r="M33" i="6"/>
  <c r="U33" i="6"/>
  <c r="J43" i="6"/>
  <c r="X78" i="6"/>
  <c r="H33" i="6"/>
  <c r="X47" i="6"/>
  <c r="X46" i="6" s="1"/>
  <c r="G9" i="6"/>
  <c r="K33" i="6"/>
  <c r="K8" i="6" s="1"/>
  <c r="Q9" i="6"/>
  <c r="T33" i="6"/>
  <c r="Q33" i="6"/>
  <c r="P9" i="6"/>
  <c r="W16" i="6"/>
  <c r="J27" i="6"/>
  <c r="S9" i="6"/>
  <c r="X31" i="6"/>
  <c r="X27" i="6" s="1"/>
  <c r="I33" i="6"/>
  <c r="R33" i="6"/>
  <c r="X64" i="6"/>
  <c r="X63" i="6" s="1"/>
  <c r="X74" i="6"/>
  <c r="X73" i="6" s="1"/>
  <c r="X35" i="6"/>
  <c r="X34" i="6" s="1"/>
  <c r="S33" i="6"/>
  <c r="H9" i="6"/>
  <c r="N33" i="6"/>
  <c r="V33" i="6"/>
  <c r="X19" i="6"/>
  <c r="O33" i="6"/>
  <c r="X72" i="6"/>
  <c r="X71" i="6" s="1"/>
  <c r="X25" i="6"/>
  <c r="X24" i="6" s="1"/>
  <c r="G33" i="6"/>
  <c r="W71" i="6"/>
  <c r="O9" i="6"/>
  <c r="R9" i="6"/>
  <c r="R8" i="6" s="1"/>
  <c r="I9" i="6"/>
  <c r="T9" i="6"/>
  <c r="L9" i="6"/>
  <c r="X11" i="6"/>
  <c r="X10" i="6" s="1"/>
  <c r="L33" i="6"/>
  <c r="X77" i="6"/>
  <c r="X76" i="6"/>
  <c r="W46" i="6"/>
  <c r="W63" i="6"/>
  <c r="J13" i="6"/>
  <c r="J24" i="6"/>
  <c r="J40" i="6"/>
  <c r="X50" i="6"/>
  <c r="X49" i="6" s="1"/>
  <c r="X67" i="6"/>
  <c r="X66" i="6" s="1"/>
  <c r="J10" i="6"/>
  <c r="J58" i="6"/>
  <c r="J16" i="6"/>
  <c r="J21" i="6"/>
  <c r="X38" i="6"/>
  <c r="X37" i="6" s="1"/>
  <c r="J69" i="6"/>
  <c r="W76" i="5"/>
  <c r="W74" i="5" s="1"/>
  <c r="J76" i="5"/>
  <c r="X76" i="5" s="1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I75" i="5"/>
  <c r="H75" i="5"/>
  <c r="G75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X72" i="5"/>
  <c r="W72" i="5"/>
  <c r="J72" i="5"/>
  <c r="J71" i="5" s="1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I71" i="5"/>
  <c r="H71" i="5"/>
  <c r="G71" i="5"/>
  <c r="X70" i="5"/>
  <c r="X69" i="5" s="1"/>
  <c r="W70" i="5"/>
  <c r="J70" i="5"/>
  <c r="J69" i="5" s="1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I69" i="5"/>
  <c r="H69" i="5"/>
  <c r="G69" i="5"/>
  <c r="W68" i="5"/>
  <c r="W67" i="5" s="1"/>
  <c r="J68" i="5"/>
  <c r="X68" i="5" s="1"/>
  <c r="X67" i="5" s="1"/>
  <c r="V67" i="5"/>
  <c r="U67" i="5"/>
  <c r="T67" i="5"/>
  <c r="S67" i="5"/>
  <c r="R67" i="5"/>
  <c r="Q67" i="5"/>
  <c r="P67" i="5"/>
  <c r="O67" i="5"/>
  <c r="N67" i="5"/>
  <c r="M67" i="5"/>
  <c r="L67" i="5"/>
  <c r="K67" i="5"/>
  <c r="I67" i="5"/>
  <c r="H67" i="5"/>
  <c r="G67" i="5"/>
  <c r="W65" i="5"/>
  <c r="X65" i="5" s="1"/>
  <c r="X64" i="5" s="1"/>
  <c r="J65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W62" i="5"/>
  <c r="W61" i="5" s="1"/>
  <c r="J62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J59" i="5"/>
  <c r="X59" i="5" s="1"/>
  <c r="W57" i="5"/>
  <c r="W56" i="5" s="1"/>
  <c r="J57" i="5"/>
  <c r="X57" i="5" s="1"/>
  <c r="X56" i="5" s="1"/>
  <c r="V56" i="5"/>
  <c r="U56" i="5"/>
  <c r="T56" i="5"/>
  <c r="S56" i="5"/>
  <c r="R56" i="5"/>
  <c r="Q56" i="5"/>
  <c r="P56" i="5"/>
  <c r="O56" i="5"/>
  <c r="N56" i="5"/>
  <c r="M56" i="5"/>
  <c r="L56" i="5"/>
  <c r="K56" i="5"/>
  <c r="I56" i="5"/>
  <c r="H56" i="5"/>
  <c r="G56" i="5"/>
  <c r="X54" i="5"/>
  <c r="W54" i="5"/>
  <c r="J54" i="5"/>
  <c r="J53" i="5" s="1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I53" i="5"/>
  <c r="H53" i="5"/>
  <c r="G53" i="5"/>
  <c r="X51" i="5"/>
  <c r="J51" i="5"/>
  <c r="W49" i="5"/>
  <c r="X49" i="5" s="1"/>
  <c r="X48" i="5" s="1"/>
  <c r="J49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W46" i="5"/>
  <c r="X46" i="5" s="1"/>
  <c r="X45" i="5" s="1"/>
  <c r="J46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W43" i="5"/>
  <c r="J43" i="5"/>
  <c r="X43" i="5" s="1"/>
  <c r="X42" i="5" s="1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I42" i="5"/>
  <c r="H42" i="5"/>
  <c r="G42" i="5"/>
  <c r="W40" i="5"/>
  <c r="J40" i="5"/>
  <c r="X40" i="5" s="1"/>
  <c r="X39" i="5" s="1"/>
  <c r="W39" i="5"/>
  <c r="V39" i="5"/>
  <c r="U39" i="5"/>
  <c r="U32" i="5" s="1"/>
  <c r="T39" i="5"/>
  <c r="S39" i="5"/>
  <c r="R39" i="5"/>
  <c r="Q39" i="5"/>
  <c r="P39" i="5"/>
  <c r="O39" i="5"/>
  <c r="N39" i="5"/>
  <c r="M39" i="5"/>
  <c r="M32" i="5" s="1"/>
  <c r="L39" i="5"/>
  <c r="K39" i="5"/>
  <c r="I39" i="5"/>
  <c r="H39" i="5"/>
  <c r="G39" i="5"/>
  <c r="W37" i="5"/>
  <c r="W36" i="5" s="1"/>
  <c r="J37" i="5"/>
  <c r="X37" i="5" s="1"/>
  <c r="X36" i="5" s="1"/>
  <c r="V36" i="5"/>
  <c r="U36" i="5"/>
  <c r="T36" i="5"/>
  <c r="S36" i="5"/>
  <c r="R36" i="5"/>
  <c r="R32" i="5" s="1"/>
  <c r="Q36" i="5"/>
  <c r="Q32" i="5" s="1"/>
  <c r="P36" i="5"/>
  <c r="O36" i="5"/>
  <c r="N36" i="5"/>
  <c r="M36" i="5"/>
  <c r="L36" i="5"/>
  <c r="K36" i="5"/>
  <c r="I36" i="5"/>
  <c r="I32" i="5" s="1"/>
  <c r="H36" i="5"/>
  <c r="G36" i="5"/>
  <c r="X34" i="5"/>
  <c r="W34" i="5"/>
  <c r="J34" i="5"/>
  <c r="J33" i="5" s="1"/>
  <c r="X33" i="5"/>
  <c r="W33" i="5"/>
  <c r="V33" i="5"/>
  <c r="V32" i="5" s="1"/>
  <c r="U33" i="5"/>
  <c r="T33" i="5"/>
  <c r="T32" i="5" s="1"/>
  <c r="S33" i="5"/>
  <c r="S32" i="5" s="1"/>
  <c r="R33" i="5"/>
  <c r="Q33" i="5"/>
  <c r="P33" i="5"/>
  <c r="O33" i="5"/>
  <c r="O32" i="5" s="1"/>
  <c r="N33" i="5"/>
  <c r="N32" i="5" s="1"/>
  <c r="M33" i="5"/>
  <c r="L33" i="5"/>
  <c r="L32" i="5" s="1"/>
  <c r="K33" i="5"/>
  <c r="K32" i="5" s="1"/>
  <c r="I33" i="5"/>
  <c r="H33" i="5"/>
  <c r="G33" i="5"/>
  <c r="G32" i="5" s="1"/>
  <c r="P32" i="5"/>
  <c r="H32" i="5"/>
  <c r="W30" i="5"/>
  <c r="X30" i="5" s="1"/>
  <c r="J30" i="5"/>
  <c r="J28" i="5"/>
  <c r="X28" i="5" s="1"/>
  <c r="X27" i="5" s="1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I27" i="5"/>
  <c r="H27" i="5"/>
  <c r="G27" i="5"/>
  <c r="W25" i="5"/>
  <c r="J25" i="5"/>
  <c r="X25" i="5" s="1"/>
  <c r="X24" i="5" s="1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I24" i="5"/>
  <c r="G24" i="5"/>
  <c r="W22" i="5"/>
  <c r="W21" i="5" s="1"/>
  <c r="J22" i="5"/>
  <c r="X22" i="5" s="1"/>
  <c r="X21" i="5" s="1"/>
  <c r="V21" i="5"/>
  <c r="U21" i="5"/>
  <c r="T21" i="5"/>
  <c r="S21" i="5"/>
  <c r="R21" i="5"/>
  <c r="Q21" i="5"/>
  <c r="P21" i="5"/>
  <c r="O21" i="5"/>
  <c r="N21" i="5"/>
  <c r="M21" i="5"/>
  <c r="L21" i="5"/>
  <c r="K21" i="5"/>
  <c r="I21" i="5"/>
  <c r="H21" i="5"/>
  <c r="G21" i="5"/>
  <c r="W19" i="5"/>
  <c r="X19" i="5" s="1"/>
  <c r="J19" i="5"/>
  <c r="W17" i="5"/>
  <c r="W16" i="5" s="1"/>
  <c r="J17" i="5"/>
  <c r="X17" i="5" s="1"/>
  <c r="V16" i="5"/>
  <c r="U16" i="5"/>
  <c r="T16" i="5"/>
  <c r="S16" i="5"/>
  <c r="R16" i="5"/>
  <c r="Q16" i="5"/>
  <c r="P16" i="5"/>
  <c r="P9" i="5" s="1"/>
  <c r="P8" i="5" s="1"/>
  <c r="O16" i="5"/>
  <c r="N16" i="5"/>
  <c r="M16" i="5"/>
  <c r="L16" i="5"/>
  <c r="K16" i="5"/>
  <c r="I16" i="5"/>
  <c r="H16" i="5"/>
  <c r="H9" i="5" s="1"/>
  <c r="H8" i="5" s="1"/>
  <c r="G16" i="5"/>
  <c r="J14" i="5"/>
  <c r="X14" i="5" s="1"/>
  <c r="X13" i="5" s="1"/>
  <c r="W13" i="5"/>
  <c r="V13" i="5"/>
  <c r="U13" i="5"/>
  <c r="U9" i="5" s="1"/>
  <c r="U8" i="5" s="1"/>
  <c r="T13" i="5"/>
  <c r="T9" i="5" s="1"/>
  <c r="T8" i="5" s="1"/>
  <c r="S13" i="5"/>
  <c r="R13" i="5"/>
  <c r="Q13" i="5"/>
  <c r="P13" i="5"/>
  <c r="O13" i="5"/>
  <c r="N13" i="5"/>
  <c r="M13" i="5"/>
  <c r="M9" i="5" s="1"/>
  <c r="M8" i="5" s="1"/>
  <c r="L13" i="5"/>
  <c r="L9" i="5" s="1"/>
  <c r="L8" i="5" s="1"/>
  <c r="K13" i="5"/>
  <c r="I13" i="5"/>
  <c r="H13" i="5"/>
  <c r="G13" i="5"/>
  <c r="W11" i="5"/>
  <c r="W10" i="5" s="1"/>
  <c r="J11" i="5"/>
  <c r="X11" i="5" s="1"/>
  <c r="X10" i="5" s="1"/>
  <c r="V10" i="5"/>
  <c r="V9" i="5" s="1"/>
  <c r="V8" i="5" s="1"/>
  <c r="U10" i="5"/>
  <c r="T10" i="5"/>
  <c r="S10" i="5"/>
  <c r="R10" i="5"/>
  <c r="R9" i="5" s="1"/>
  <c r="R8" i="5" s="1"/>
  <c r="Q10" i="5"/>
  <c r="Q9" i="5" s="1"/>
  <c r="Q8" i="5" s="1"/>
  <c r="P10" i="5"/>
  <c r="O10" i="5"/>
  <c r="O9" i="5" s="1"/>
  <c r="O8" i="5" s="1"/>
  <c r="N10" i="5"/>
  <c r="N9" i="5" s="1"/>
  <c r="N8" i="5" s="1"/>
  <c r="M10" i="5"/>
  <c r="L10" i="5"/>
  <c r="K10" i="5"/>
  <c r="I10" i="5"/>
  <c r="I9" i="5" s="1"/>
  <c r="I8" i="5" s="1"/>
  <c r="H10" i="5"/>
  <c r="G10" i="5"/>
  <c r="G9" i="5" s="1"/>
  <c r="S9" i="5"/>
  <c r="S8" i="5" s="1"/>
  <c r="K9" i="5"/>
  <c r="K8" i="5" s="1"/>
  <c r="W11" i="4"/>
  <c r="L10" i="4"/>
  <c r="W54" i="4"/>
  <c r="L53" i="4"/>
  <c r="X16" i="6" l="1"/>
  <c r="N8" i="6"/>
  <c r="G8" i="6"/>
  <c r="H8" i="6"/>
  <c r="S8" i="6"/>
  <c r="W33" i="6"/>
  <c r="V8" i="6"/>
  <c r="I8" i="6"/>
  <c r="U8" i="6"/>
  <c r="T8" i="6"/>
  <c r="P8" i="6"/>
  <c r="J33" i="6"/>
  <c r="M8" i="6"/>
  <c r="O8" i="6"/>
  <c r="Q8" i="6"/>
  <c r="X33" i="6"/>
  <c r="J9" i="6"/>
  <c r="L8" i="6"/>
  <c r="G8" i="5"/>
  <c r="W9" i="5"/>
  <c r="X16" i="5"/>
  <c r="X9" i="5" s="1"/>
  <c r="X8" i="5" s="1"/>
  <c r="X74" i="5"/>
  <c r="X75" i="5"/>
  <c r="J10" i="5"/>
  <c r="X62" i="5"/>
  <c r="X61" i="5" s="1"/>
  <c r="X32" i="5" s="1"/>
  <c r="J16" i="5"/>
  <c r="J21" i="5"/>
  <c r="W45" i="5"/>
  <c r="W32" i="5" s="1"/>
  <c r="J13" i="5"/>
  <c r="J24" i="5"/>
  <c r="J39" i="5"/>
  <c r="J32" i="5" s="1"/>
  <c r="J36" i="5"/>
  <c r="J56" i="5"/>
  <c r="J67" i="5"/>
  <c r="J27" i="5"/>
  <c r="J42" i="5"/>
  <c r="J75" i="5"/>
  <c r="W76" i="4"/>
  <c r="J76" i="4"/>
  <c r="X76" i="4" s="1"/>
  <c r="W75" i="4"/>
  <c r="V75" i="4"/>
  <c r="U75" i="4"/>
  <c r="T75" i="4"/>
  <c r="S75" i="4"/>
  <c r="R75" i="4"/>
  <c r="Q75" i="4"/>
  <c r="P75" i="4"/>
  <c r="O75" i="4"/>
  <c r="N75" i="4"/>
  <c r="M75" i="4"/>
  <c r="L75" i="4"/>
  <c r="K75" i="4"/>
  <c r="I75" i="4"/>
  <c r="H75" i="4"/>
  <c r="G75" i="4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W72" i="4"/>
  <c r="J72" i="4"/>
  <c r="J71" i="4" s="1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I71" i="4"/>
  <c r="H71" i="4"/>
  <c r="G71" i="4"/>
  <c r="X70" i="4"/>
  <c r="X69" i="4" s="1"/>
  <c r="W70" i="4"/>
  <c r="J70" i="4"/>
  <c r="J69" i="4" s="1"/>
  <c r="W69" i="4"/>
  <c r="V69" i="4"/>
  <c r="U69" i="4"/>
  <c r="T69" i="4"/>
  <c r="S69" i="4"/>
  <c r="R69" i="4"/>
  <c r="Q69" i="4"/>
  <c r="P69" i="4"/>
  <c r="O69" i="4"/>
  <c r="N69" i="4"/>
  <c r="M69" i="4"/>
  <c r="L69" i="4"/>
  <c r="K69" i="4"/>
  <c r="I69" i="4"/>
  <c r="H69" i="4"/>
  <c r="G69" i="4"/>
  <c r="W68" i="4"/>
  <c r="W67" i="4" s="1"/>
  <c r="J68" i="4"/>
  <c r="X68" i="4" s="1"/>
  <c r="X67" i="4" s="1"/>
  <c r="V67" i="4"/>
  <c r="U67" i="4"/>
  <c r="T67" i="4"/>
  <c r="S67" i="4"/>
  <c r="R67" i="4"/>
  <c r="Q67" i="4"/>
  <c r="P67" i="4"/>
  <c r="O67" i="4"/>
  <c r="N67" i="4"/>
  <c r="M67" i="4"/>
  <c r="L67" i="4"/>
  <c r="K67" i="4"/>
  <c r="I67" i="4"/>
  <c r="H67" i="4"/>
  <c r="G67" i="4"/>
  <c r="X65" i="4"/>
  <c r="X64" i="4" s="1"/>
  <c r="W65" i="4"/>
  <c r="J65" i="4"/>
  <c r="J64" i="4" s="1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I64" i="4"/>
  <c r="H64" i="4"/>
  <c r="G64" i="4"/>
  <c r="W62" i="4"/>
  <c r="W61" i="4" s="1"/>
  <c r="J62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G61" i="4"/>
  <c r="X59" i="4"/>
  <c r="J59" i="4"/>
  <c r="W57" i="4"/>
  <c r="W56" i="4" s="1"/>
  <c r="J57" i="4"/>
  <c r="X57" i="4" s="1"/>
  <c r="X56" i="4" s="1"/>
  <c r="V56" i="4"/>
  <c r="U56" i="4"/>
  <c r="T56" i="4"/>
  <c r="S56" i="4"/>
  <c r="R56" i="4"/>
  <c r="Q56" i="4"/>
  <c r="P56" i="4"/>
  <c r="O56" i="4"/>
  <c r="N56" i="4"/>
  <c r="M56" i="4"/>
  <c r="L56" i="4"/>
  <c r="K56" i="4"/>
  <c r="I56" i="4"/>
  <c r="H56" i="4"/>
  <c r="G56" i="4"/>
  <c r="W53" i="4"/>
  <c r="J54" i="4"/>
  <c r="V53" i="4"/>
  <c r="U53" i="4"/>
  <c r="T53" i="4"/>
  <c r="S53" i="4"/>
  <c r="R53" i="4"/>
  <c r="Q53" i="4"/>
  <c r="P53" i="4"/>
  <c r="O53" i="4"/>
  <c r="N53" i="4"/>
  <c r="M53" i="4"/>
  <c r="K53" i="4"/>
  <c r="J53" i="4"/>
  <c r="I53" i="4"/>
  <c r="H53" i="4"/>
  <c r="G53" i="4"/>
  <c r="X51" i="4"/>
  <c r="J51" i="4"/>
  <c r="X49" i="4"/>
  <c r="X48" i="4" s="1"/>
  <c r="W49" i="4"/>
  <c r="J49" i="4"/>
  <c r="J48" i="4" s="1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I48" i="4"/>
  <c r="H48" i="4"/>
  <c r="G48" i="4"/>
  <c r="W46" i="4"/>
  <c r="X46" i="4" s="1"/>
  <c r="X45" i="4" s="1"/>
  <c r="J46" i="4"/>
  <c r="V45" i="4"/>
  <c r="U45" i="4"/>
  <c r="T45" i="4"/>
  <c r="S45" i="4"/>
  <c r="R45" i="4"/>
  <c r="Q45" i="4"/>
  <c r="P45" i="4"/>
  <c r="O45" i="4"/>
  <c r="N45" i="4"/>
  <c r="M45" i="4"/>
  <c r="L45" i="4"/>
  <c r="K45" i="4"/>
  <c r="J45" i="4"/>
  <c r="I45" i="4"/>
  <c r="H45" i="4"/>
  <c r="G45" i="4"/>
  <c r="W43" i="4"/>
  <c r="J43" i="4"/>
  <c r="X43" i="4" s="1"/>
  <c r="X42" i="4" s="1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I42" i="4"/>
  <c r="H42" i="4"/>
  <c r="G42" i="4"/>
  <c r="W40" i="4"/>
  <c r="W39" i="4" s="1"/>
  <c r="J40" i="4"/>
  <c r="X40" i="4" s="1"/>
  <c r="X39" i="4" s="1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W37" i="4"/>
  <c r="W36" i="4" s="1"/>
  <c r="J37" i="4"/>
  <c r="X37" i="4" s="1"/>
  <c r="X36" i="4" s="1"/>
  <c r="V36" i="4"/>
  <c r="U36" i="4"/>
  <c r="U32" i="4" s="1"/>
  <c r="T36" i="4"/>
  <c r="S36" i="4"/>
  <c r="S32" i="4" s="1"/>
  <c r="R36" i="4"/>
  <c r="R32" i="4" s="1"/>
  <c r="Q36" i="4"/>
  <c r="Q32" i="4" s="1"/>
  <c r="P36" i="4"/>
  <c r="O36" i="4"/>
  <c r="N36" i="4"/>
  <c r="M36" i="4"/>
  <c r="L36" i="4"/>
  <c r="K36" i="4"/>
  <c r="K32" i="4" s="1"/>
  <c r="I36" i="4"/>
  <c r="I32" i="4" s="1"/>
  <c r="H36" i="4"/>
  <c r="G36" i="4"/>
  <c r="W34" i="4"/>
  <c r="J34" i="4"/>
  <c r="X34" i="4" s="1"/>
  <c r="X33" i="4" s="1"/>
  <c r="W33" i="4"/>
  <c r="V33" i="4"/>
  <c r="V32" i="4" s="1"/>
  <c r="U33" i="4"/>
  <c r="T33" i="4"/>
  <c r="T32" i="4" s="1"/>
  <c r="S33" i="4"/>
  <c r="R33" i="4"/>
  <c r="Q33" i="4"/>
  <c r="P33" i="4"/>
  <c r="O33" i="4"/>
  <c r="O32" i="4" s="1"/>
  <c r="N33" i="4"/>
  <c r="N32" i="4" s="1"/>
  <c r="M33" i="4"/>
  <c r="L33" i="4"/>
  <c r="K33" i="4"/>
  <c r="J33" i="4"/>
  <c r="I33" i="4"/>
  <c r="H33" i="4"/>
  <c r="G33" i="4"/>
  <c r="G32" i="4" s="1"/>
  <c r="P32" i="4"/>
  <c r="H32" i="4"/>
  <c r="X30" i="4"/>
  <c r="W30" i="4"/>
  <c r="J30" i="4"/>
  <c r="J28" i="4"/>
  <c r="X28" i="4" s="1"/>
  <c r="X27" i="4" s="1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I27" i="4"/>
  <c r="H27" i="4"/>
  <c r="G27" i="4"/>
  <c r="W25" i="4"/>
  <c r="W24" i="4" s="1"/>
  <c r="J25" i="4"/>
  <c r="X25" i="4" s="1"/>
  <c r="X24" i="4" s="1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G24" i="4"/>
  <c r="W22" i="4"/>
  <c r="W21" i="4" s="1"/>
  <c r="J22" i="4"/>
  <c r="X22" i="4" s="1"/>
  <c r="X21" i="4" s="1"/>
  <c r="V21" i="4"/>
  <c r="U21" i="4"/>
  <c r="T21" i="4"/>
  <c r="S21" i="4"/>
  <c r="R21" i="4"/>
  <c r="Q21" i="4"/>
  <c r="P21" i="4"/>
  <c r="O21" i="4"/>
  <c r="N21" i="4"/>
  <c r="M21" i="4"/>
  <c r="L21" i="4"/>
  <c r="K21" i="4"/>
  <c r="I21" i="4"/>
  <c r="H21" i="4"/>
  <c r="G21" i="4"/>
  <c r="X19" i="4"/>
  <c r="W19" i="4"/>
  <c r="J19" i="4"/>
  <c r="W17" i="4"/>
  <c r="W16" i="4" s="1"/>
  <c r="J17" i="4"/>
  <c r="J16" i="4" s="1"/>
  <c r="V16" i="4"/>
  <c r="U16" i="4"/>
  <c r="T16" i="4"/>
  <c r="S16" i="4"/>
  <c r="R16" i="4"/>
  <c r="Q16" i="4"/>
  <c r="P16" i="4"/>
  <c r="O16" i="4"/>
  <c r="N16" i="4"/>
  <c r="M16" i="4"/>
  <c r="L16" i="4"/>
  <c r="K16" i="4"/>
  <c r="I16" i="4"/>
  <c r="H16" i="4"/>
  <c r="G16" i="4"/>
  <c r="X14" i="4"/>
  <c r="X13" i="4" s="1"/>
  <c r="J14" i="4"/>
  <c r="W13" i="4"/>
  <c r="V13" i="4"/>
  <c r="V9" i="4" s="1"/>
  <c r="U13" i="4"/>
  <c r="U9" i="4" s="1"/>
  <c r="U8" i="4" s="1"/>
  <c r="T13" i="4"/>
  <c r="T9" i="4" s="1"/>
  <c r="T8" i="4" s="1"/>
  <c r="S13" i="4"/>
  <c r="R13" i="4"/>
  <c r="Q13" i="4"/>
  <c r="P13" i="4"/>
  <c r="P9" i="4" s="1"/>
  <c r="P8" i="4" s="1"/>
  <c r="O13" i="4"/>
  <c r="N13" i="4"/>
  <c r="N9" i="4" s="1"/>
  <c r="M13" i="4"/>
  <c r="M9" i="4" s="1"/>
  <c r="L13" i="4"/>
  <c r="L9" i="4" s="1"/>
  <c r="K13" i="4"/>
  <c r="J13" i="4"/>
  <c r="I13" i="4"/>
  <c r="H13" i="4"/>
  <c r="H9" i="4" s="1"/>
  <c r="H8" i="4" s="1"/>
  <c r="G13" i="4"/>
  <c r="W10" i="4"/>
  <c r="W9" i="4" s="1"/>
  <c r="J11" i="4"/>
  <c r="X11" i="4" s="1"/>
  <c r="X10" i="4" s="1"/>
  <c r="V10" i="4"/>
  <c r="U10" i="4"/>
  <c r="T10" i="4"/>
  <c r="S10" i="4"/>
  <c r="R10" i="4"/>
  <c r="R9" i="4" s="1"/>
  <c r="R8" i="4" s="1"/>
  <c r="Q10" i="4"/>
  <c r="Q9" i="4" s="1"/>
  <c r="Q8" i="4" s="1"/>
  <c r="P10" i="4"/>
  <c r="O10" i="4"/>
  <c r="O9" i="4" s="1"/>
  <c r="O8" i="4" s="1"/>
  <c r="N10" i="4"/>
  <c r="M10" i="4"/>
  <c r="K10" i="4"/>
  <c r="I10" i="4"/>
  <c r="I9" i="4" s="1"/>
  <c r="I8" i="4" s="1"/>
  <c r="H10" i="4"/>
  <c r="G10" i="4"/>
  <c r="G9" i="4" s="1"/>
  <c r="G8" i="4" s="1"/>
  <c r="S9" i="4"/>
  <c r="K9" i="4"/>
  <c r="L13" i="3"/>
  <c r="J8" i="6" l="1"/>
  <c r="W8" i="5"/>
  <c r="J9" i="5"/>
  <c r="J8" i="5" s="1"/>
  <c r="M32" i="4"/>
  <c r="M8" i="4" s="1"/>
  <c r="L32" i="4"/>
  <c r="K8" i="4"/>
  <c r="X54" i="4"/>
  <c r="X53" i="4" s="1"/>
  <c r="L8" i="4"/>
  <c r="N8" i="4"/>
  <c r="S8" i="4"/>
  <c r="X9" i="4"/>
  <c r="X74" i="4"/>
  <c r="X75" i="4"/>
  <c r="V8" i="4"/>
  <c r="J10" i="4"/>
  <c r="J36" i="4"/>
  <c r="X62" i="4"/>
  <c r="X61" i="4" s="1"/>
  <c r="J67" i="4"/>
  <c r="W45" i="4"/>
  <c r="W32" i="4" s="1"/>
  <c r="W8" i="4" s="1"/>
  <c r="X72" i="4"/>
  <c r="X71" i="4" s="1"/>
  <c r="J21" i="4"/>
  <c r="X17" i="4"/>
  <c r="X16" i="4" s="1"/>
  <c r="J27" i="4"/>
  <c r="J42" i="4"/>
  <c r="J75" i="4"/>
  <c r="J56" i="4"/>
  <c r="W76" i="3"/>
  <c r="W75" i="3" s="1"/>
  <c r="J76" i="3"/>
  <c r="X76" i="3" s="1"/>
  <c r="V75" i="3"/>
  <c r="U75" i="3"/>
  <c r="T75" i="3"/>
  <c r="S75" i="3"/>
  <c r="R75" i="3"/>
  <c r="Q75" i="3"/>
  <c r="P75" i="3"/>
  <c r="O75" i="3"/>
  <c r="N75" i="3"/>
  <c r="M75" i="3"/>
  <c r="L75" i="3"/>
  <c r="K75" i="3"/>
  <c r="I75" i="3"/>
  <c r="H75" i="3"/>
  <c r="G75" i="3"/>
  <c r="V74" i="3"/>
  <c r="U74" i="3"/>
  <c r="T74" i="3"/>
  <c r="S74" i="3"/>
  <c r="R74" i="3"/>
  <c r="Q74" i="3"/>
  <c r="P74" i="3"/>
  <c r="O74" i="3"/>
  <c r="N74" i="3"/>
  <c r="M74" i="3"/>
  <c r="L74" i="3"/>
  <c r="K74" i="3"/>
  <c r="I74" i="3"/>
  <c r="H74" i="3"/>
  <c r="G74" i="3"/>
  <c r="W72" i="3"/>
  <c r="J72" i="3"/>
  <c r="J71" i="3" s="1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I71" i="3"/>
  <c r="H71" i="3"/>
  <c r="G71" i="3"/>
  <c r="W70" i="3"/>
  <c r="J70" i="3"/>
  <c r="X70" i="3" s="1"/>
  <c r="X69" i="3" s="1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I69" i="3"/>
  <c r="H69" i="3"/>
  <c r="G69" i="3"/>
  <c r="W68" i="3"/>
  <c r="W67" i="3" s="1"/>
  <c r="J68" i="3"/>
  <c r="X68" i="3" s="1"/>
  <c r="X67" i="3" s="1"/>
  <c r="V67" i="3"/>
  <c r="U67" i="3"/>
  <c r="T67" i="3"/>
  <c r="S67" i="3"/>
  <c r="R67" i="3"/>
  <c r="Q67" i="3"/>
  <c r="P67" i="3"/>
  <c r="O67" i="3"/>
  <c r="N67" i="3"/>
  <c r="M67" i="3"/>
  <c r="L67" i="3"/>
  <c r="K67" i="3"/>
  <c r="I67" i="3"/>
  <c r="H67" i="3"/>
  <c r="G67" i="3"/>
  <c r="W65" i="3"/>
  <c r="J65" i="3"/>
  <c r="X65" i="3" s="1"/>
  <c r="X64" i="3" s="1"/>
  <c r="W64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X62" i="3"/>
  <c r="X61" i="3" s="1"/>
  <c r="W62" i="3"/>
  <c r="J62" i="3"/>
  <c r="J61" i="3" s="1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I61" i="3"/>
  <c r="H61" i="3"/>
  <c r="G61" i="3"/>
  <c r="J59" i="3"/>
  <c r="X59" i="3" s="1"/>
  <c r="W57" i="3"/>
  <c r="X57" i="3" s="1"/>
  <c r="J57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W54" i="3"/>
  <c r="J54" i="3"/>
  <c r="J53" i="3" s="1"/>
  <c r="W53" i="3"/>
  <c r="V53" i="3"/>
  <c r="U53" i="3"/>
  <c r="T53" i="3"/>
  <c r="S53" i="3"/>
  <c r="R53" i="3"/>
  <c r="Q53" i="3"/>
  <c r="P53" i="3"/>
  <c r="O53" i="3"/>
  <c r="N53" i="3"/>
  <c r="M53" i="3"/>
  <c r="L53" i="3"/>
  <c r="K53" i="3"/>
  <c r="I53" i="3"/>
  <c r="H53" i="3"/>
  <c r="G53" i="3"/>
  <c r="J51" i="3"/>
  <c r="X51" i="3" s="1"/>
  <c r="W49" i="3"/>
  <c r="J49" i="3"/>
  <c r="X49" i="3" s="1"/>
  <c r="W48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W46" i="3"/>
  <c r="X46" i="3" s="1"/>
  <c r="X45" i="3" s="1"/>
  <c r="J46" i="3"/>
  <c r="J45" i="3" s="1"/>
  <c r="V45" i="3"/>
  <c r="U45" i="3"/>
  <c r="T45" i="3"/>
  <c r="S45" i="3"/>
  <c r="R45" i="3"/>
  <c r="Q45" i="3"/>
  <c r="P45" i="3"/>
  <c r="O45" i="3"/>
  <c r="N45" i="3"/>
  <c r="M45" i="3"/>
  <c r="L45" i="3"/>
  <c r="K45" i="3"/>
  <c r="I45" i="3"/>
  <c r="H45" i="3"/>
  <c r="G45" i="3"/>
  <c r="W43" i="3"/>
  <c r="W42" i="3" s="1"/>
  <c r="J43" i="3"/>
  <c r="X43" i="3" s="1"/>
  <c r="X42" i="3" s="1"/>
  <c r="V42" i="3"/>
  <c r="U42" i="3"/>
  <c r="T42" i="3"/>
  <c r="S42" i="3"/>
  <c r="R42" i="3"/>
  <c r="Q42" i="3"/>
  <c r="P42" i="3"/>
  <c r="O42" i="3"/>
  <c r="N42" i="3"/>
  <c r="M42" i="3"/>
  <c r="L42" i="3"/>
  <c r="K42" i="3"/>
  <c r="I42" i="3"/>
  <c r="H42" i="3"/>
  <c r="G42" i="3"/>
  <c r="W40" i="3"/>
  <c r="J40" i="3"/>
  <c r="X40" i="3" s="1"/>
  <c r="X39" i="3" s="1"/>
  <c r="W39" i="3"/>
  <c r="V39" i="3"/>
  <c r="U39" i="3"/>
  <c r="U32" i="3" s="1"/>
  <c r="T39" i="3"/>
  <c r="S39" i="3"/>
  <c r="R39" i="3"/>
  <c r="Q39" i="3"/>
  <c r="P39" i="3"/>
  <c r="O39" i="3"/>
  <c r="N39" i="3"/>
  <c r="M39" i="3"/>
  <c r="M32" i="3" s="1"/>
  <c r="L39" i="3"/>
  <c r="K39" i="3"/>
  <c r="I39" i="3"/>
  <c r="H39" i="3"/>
  <c r="G39" i="3"/>
  <c r="W37" i="3"/>
  <c r="X37" i="3" s="1"/>
  <c r="X36" i="3" s="1"/>
  <c r="J37" i="3"/>
  <c r="V36" i="3"/>
  <c r="V32" i="3" s="1"/>
  <c r="U36" i="3"/>
  <c r="T36" i="3"/>
  <c r="T32" i="3" s="1"/>
  <c r="S36" i="3"/>
  <c r="S32" i="3" s="1"/>
  <c r="R36" i="3"/>
  <c r="R32" i="3" s="1"/>
  <c r="Q36" i="3"/>
  <c r="P36" i="3"/>
  <c r="O36" i="3"/>
  <c r="N36" i="3"/>
  <c r="N32" i="3" s="1"/>
  <c r="M36" i="3"/>
  <c r="L36" i="3"/>
  <c r="K36" i="3"/>
  <c r="K32" i="3" s="1"/>
  <c r="J36" i="3"/>
  <c r="I36" i="3"/>
  <c r="H36" i="3"/>
  <c r="G36" i="3"/>
  <c r="W34" i="3"/>
  <c r="W33" i="3" s="1"/>
  <c r="J34" i="3"/>
  <c r="J33" i="3" s="1"/>
  <c r="V33" i="3"/>
  <c r="U33" i="3"/>
  <c r="T33" i="3"/>
  <c r="S33" i="3"/>
  <c r="R33" i="3"/>
  <c r="Q33" i="3"/>
  <c r="P33" i="3"/>
  <c r="P32" i="3" s="1"/>
  <c r="O33" i="3"/>
  <c r="O32" i="3" s="1"/>
  <c r="N33" i="3"/>
  <c r="M33" i="3"/>
  <c r="L33" i="3"/>
  <c r="K33" i="3"/>
  <c r="I33" i="3"/>
  <c r="H33" i="3"/>
  <c r="H32" i="3" s="1"/>
  <c r="G33" i="3"/>
  <c r="G32" i="3" s="1"/>
  <c r="Q32" i="3"/>
  <c r="I32" i="3"/>
  <c r="W30" i="3"/>
  <c r="W27" i="3" s="1"/>
  <c r="J30" i="3"/>
  <c r="X30" i="3" s="1"/>
  <c r="J28" i="3"/>
  <c r="X28" i="3" s="1"/>
  <c r="X27" i="3" s="1"/>
  <c r="V27" i="3"/>
  <c r="U27" i="3"/>
  <c r="T27" i="3"/>
  <c r="S27" i="3"/>
  <c r="R27" i="3"/>
  <c r="Q27" i="3"/>
  <c r="P27" i="3"/>
  <c r="P9" i="3" s="1"/>
  <c r="P8" i="3" s="1"/>
  <c r="O27" i="3"/>
  <c r="N27" i="3"/>
  <c r="M27" i="3"/>
  <c r="L27" i="3"/>
  <c r="K27" i="3"/>
  <c r="I27" i="3"/>
  <c r="H27" i="3"/>
  <c r="H9" i="3" s="1"/>
  <c r="H8" i="3" s="1"/>
  <c r="G27" i="3"/>
  <c r="W25" i="3"/>
  <c r="J25" i="3"/>
  <c r="X25" i="3" s="1"/>
  <c r="X24" i="3" s="1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I24" i="3"/>
  <c r="G24" i="3"/>
  <c r="W22" i="3"/>
  <c r="W21" i="3" s="1"/>
  <c r="J22" i="3"/>
  <c r="J21" i="3" s="1"/>
  <c r="V21" i="3"/>
  <c r="U21" i="3"/>
  <c r="T21" i="3"/>
  <c r="S21" i="3"/>
  <c r="R21" i="3"/>
  <c r="Q21" i="3"/>
  <c r="P21" i="3"/>
  <c r="O21" i="3"/>
  <c r="N21" i="3"/>
  <c r="M21" i="3"/>
  <c r="L21" i="3"/>
  <c r="K21" i="3"/>
  <c r="I21" i="3"/>
  <c r="H21" i="3"/>
  <c r="G21" i="3"/>
  <c r="W19" i="3"/>
  <c r="J19" i="3"/>
  <c r="X19" i="3" s="1"/>
  <c r="W17" i="3"/>
  <c r="W16" i="3" s="1"/>
  <c r="J17" i="3"/>
  <c r="J16" i="3" s="1"/>
  <c r="V16" i="3"/>
  <c r="U16" i="3"/>
  <c r="T16" i="3"/>
  <c r="S16" i="3"/>
  <c r="R16" i="3"/>
  <c r="Q16" i="3"/>
  <c r="P16" i="3"/>
  <c r="O16" i="3"/>
  <c r="N16" i="3"/>
  <c r="M16" i="3"/>
  <c r="L16" i="3"/>
  <c r="K16" i="3"/>
  <c r="I16" i="3"/>
  <c r="H16" i="3"/>
  <c r="G16" i="3"/>
  <c r="J14" i="3"/>
  <c r="J13" i="3" s="1"/>
  <c r="W13" i="3"/>
  <c r="V13" i="3"/>
  <c r="V9" i="3" s="1"/>
  <c r="V8" i="3" s="1"/>
  <c r="U13" i="3"/>
  <c r="U9" i="3" s="1"/>
  <c r="U8" i="3" s="1"/>
  <c r="T13" i="3"/>
  <c r="S13" i="3"/>
  <c r="R13" i="3"/>
  <c r="Q13" i="3"/>
  <c r="Q9" i="3" s="1"/>
  <c r="Q8" i="3" s="1"/>
  <c r="P13" i="3"/>
  <c r="O13" i="3"/>
  <c r="O9" i="3" s="1"/>
  <c r="O8" i="3" s="1"/>
  <c r="N13" i="3"/>
  <c r="N9" i="3" s="1"/>
  <c r="N8" i="3" s="1"/>
  <c r="M13" i="3"/>
  <c r="M9" i="3" s="1"/>
  <c r="M8" i="3" s="1"/>
  <c r="K13" i="3"/>
  <c r="I13" i="3"/>
  <c r="I9" i="3" s="1"/>
  <c r="I8" i="3" s="1"/>
  <c r="H13" i="3"/>
  <c r="G13" i="3"/>
  <c r="G9" i="3" s="1"/>
  <c r="G8" i="3" s="1"/>
  <c r="W11" i="3"/>
  <c r="W10" i="3" s="1"/>
  <c r="J11" i="3"/>
  <c r="V10" i="3"/>
  <c r="U10" i="3"/>
  <c r="T10" i="3"/>
  <c r="S10" i="3"/>
  <c r="S9" i="3" s="1"/>
  <c r="R10" i="3"/>
  <c r="R9" i="3" s="1"/>
  <c r="Q10" i="3"/>
  <c r="P10" i="3"/>
  <c r="O10" i="3"/>
  <c r="N10" i="3"/>
  <c r="M10" i="3"/>
  <c r="L10" i="3"/>
  <c r="L9" i="3" s="1"/>
  <c r="K10" i="3"/>
  <c r="K9" i="3" s="1"/>
  <c r="J10" i="3"/>
  <c r="I10" i="3"/>
  <c r="H10" i="3"/>
  <c r="G10" i="3"/>
  <c r="T9" i="3"/>
  <c r="T8" i="3" s="1"/>
  <c r="X32" i="4" l="1"/>
  <c r="X8" i="4"/>
  <c r="J32" i="4"/>
  <c r="J9" i="4"/>
  <c r="J8" i="4" s="1"/>
  <c r="W45" i="3"/>
  <c r="L32" i="3"/>
  <c r="L8" i="3" s="1"/>
  <c r="W9" i="3"/>
  <c r="R8" i="3"/>
  <c r="K8" i="3"/>
  <c r="S8" i="3"/>
  <c r="X56" i="3"/>
  <c r="X48" i="3"/>
  <c r="X75" i="3"/>
  <c r="X74" i="3"/>
  <c r="X11" i="3"/>
  <c r="X10" i="3" s="1"/>
  <c r="X9" i="3" s="1"/>
  <c r="X17" i="3"/>
  <c r="X16" i="3" s="1"/>
  <c r="X22" i="3"/>
  <c r="X21" i="3" s="1"/>
  <c r="J27" i="3"/>
  <c r="X34" i="3"/>
  <c r="X33" i="3" s="1"/>
  <c r="X32" i="3" s="1"/>
  <c r="X14" i="3"/>
  <c r="X13" i="3" s="1"/>
  <c r="W36" i="3"/>
  <c r="J39" i="3"/>
  <c r="J32" i="3" s="1"/>
  <c r="W56" i="3"/>
  <c r="W74" i="3"/>
  <c r="J74" i="3"/>
  <c r="X54" i="3"/>
  <c r="X53" i="3" s="1"/>
  <c r="J24" i="3"/>
  <c r="J9" i="3" s="1"/>
  <c r="J69" i="3"/>
  <c r="J42" i="3"/>
  <c r="X72" i="3"/>
  <c r="X71" i="3" s="1"/>
  <c r="J67" i="3"/>
  <c r="J75" i="3"/>
  <c r="W76" i="2"/>
  <c r="W74" i="2" s="1"/>
  <c r="J76" i="2"/>
  <c r="X76" i="2" s="1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X72" i="2"/>
  <c r="X71" i="2" s="1"/>
  <c r="W72" i="2"/>
  <c r="J72" i="2"/>
  <c r="J71" i="2" s="1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I71" i="2"/>
  <c r="H71" i="2"/>
  <c r="G71" i="2"/>
  <c r="W70" i="2"/>
  <c r="W69" i="2" s="1"/>
  <c r="J70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W68" i="2"/>
  <c r="J68" i="2"/>
  <c r="X68" i="2" s="1"/>
  <c r="X67" i="2" s="1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I67" i="2"/>
  <c r="H67" i="2"/>
  <c r="G67" i="2"/>
  <c r="W65" i="2"/>
  <c r="W64" i="2" s="1"/>
  <c r="J65" i="2"/>
  <c r="X65" i="2" s="1"/>
  <c r="X64" i="2" s="1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W62" i="2"/>
  <c r="W61" i="2" s="1"/>
  <c r="J62" i="2"/>
  <c r="J61" i="2" s="1"/>
  <c r="V61" i="2"/>
  <c r="U61" i="2"/>
  <c r="T61" i="2"/>
  <c r="S61" i="2"/>
  <c r="R61" i="2"/>
  <c r="Q61" i="2"/>
  <c r="P61" i="2"/>
  <c r="O61" i="2"/>
  <c r="N61" i="2"/>
  <c r="M61" i="2"/>
  <c r="L61" i="2"/>
  <c r="K61" i="2"/>
  <c r="I61" i="2"/>
  <c r="H61" i="2"/>
  <c r="G61" i="2"/>
  <c r="J59" i="2"/>
  <c r="X59" i="2" s="1"/>
  <c r="W57" i="2"/>
  <c r="W56" i="2" s="1"/>
  <c r="J57" i="2"/>
  <c r="J56" i="2" s="1"/>
  <c r="V56" i="2"/>
  <c r="U56" i="2"/>
  <c r="T56" i="2"/>
  <c r="S56" i="2"/>
  <c r="R56" i="2"/>
  <c r="Q56" i="2"/>
  <c r="P56" i="2"/>
  <c r="O56" i="2"/>
  <c r="N56" i="2"/>
  <c r="M56" i="2"/>
  <c r="L56" i="2"/>
  <c r="K56" i="2"/>
  <c r="I56" i="2"/>
  <c r="H56" i="2"/>
  <c r="G56" i="2"/>
  <c r="X54" i="2"/>
  <c r="X53" i="2" s="1"/>
  <c r="W54" i="2"/>
  <c r="J54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J51" i="2"/>
  <c r="X51" i="2" s="1"/>
  <c r="W49" i="2"/>
  <c r="W48" i="2" s="1"/>
  <c r="J49" i="2"/>
  <c r="X49" i="2" s="1"/>
  <c r="X48" i="2" s="1"/>
  <c r="V48" i="2"/>
  <c r="U48" i="2"/>
  <c r="T48" i="2"/>
  <c r="S48" i="2"/>
  <c r="R48" i="2"/>
  <c r="Q48" i="2"/>
  <c r="P48" i="2"/>
  <c r="O48" i="2"/>
  <c r="N48" i="2"/>
  <c r="M48" i="2"/>
  <c r="L48" i="2"/>
  <c r="K48" i="2"/>
  <c r="I48" i="2"/>
  <c r="H48" i="2"/>
  <c r="G48" i="2"/>
  <c r="W46" i="2"/>
  <c r="W45" i="2" s="1"/>
  <c r="J46" i="2"/>
  <c r="X46" i="2" s="1"/>
  <c r="X45" i="2" s="1"/>
  <c r="V45" i="2"/>
  <c r="U45" i="2"/>
  <c r="T45" i="2"/>
  <c r="S45" i="2"/>
  <c r="R45" i="2"/>
  <c r="Q45" i="2"/>
  <c r="P45" i="2"/>
  <c r="O45" i="2"/>
  <c r="N45" i="2"/>
  <c r="M45" i="2"/>
  <c r="L45" i="2"/>
  <c r="K45" i="2"/>
  <c r="I45" i="2"/>
  <c r="H45" i="2"/>
  <c r="G45" i="2"/>
  <c r="W43" i="2"/>
  <c r="J43" i="2"/>
  <c r="X43" i="2" s="1"/>
  <c r="X42" i="2" s="1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X40" i="2"/>
  <c r="X39" i="2" s="1"/>
  <c r="W40" i="2"/>
  <c r="J40" i="2"/>
  <c r="J39" i="2" s="1"/>
  <c r="W39" i="2"/>
  <c r="V39" i="2"/>
  <c r="U39" i="2"/>
  <c r="T39" i="2"/>
  <c r="T32" i="2" s="1"/>
  <c r="S39" i="2"/>
  <c r="R39" i="2"/>
  <c r="Q39" i="2"/>
  <c r="P39" i="2"/>
  <c r="O39" i="2"/>
  <c r="N39" i="2"/>
  <c r="M39" i="2"/>
  <c r="L39" i="2"/>
  <c r="K39" i="2"/>
  <c r="I39" i="2"/>
  <c r="H39" i="2"/>
  <c r="G39" i="2"/>
  <c r="W37" i="2"/>
  <c r="W36" i="2" s="1"/>
  <c r="J37" i="2"/>
  <c r="J36" i="2" s="1"/>
  <c r="V36" i="2"/>
  <c r="U36" i="2"/>
  <c r="T36" i="2"/>
  <c r="S36" i="2"/>
  <c r="R36" i="2"/>
  <c r="R32" i="2" s="1"/>
  <c r="Q36" i="2"/>
  <c r="Q32" i="2" s="1"/>
  <c r="P36" i="2"/>
  <c r="P32" i="2" s="1"/>
  <c r="O36" i="2"/>
  <c r="N36" i="2"/>
  <c r="M36" i="2"/>
  <c r="L36" i="2"/>
  <c r="K36" i="2"/>
  <c r="I36" i="2"/>
  <c r="I32" i="2" s="1"/>
  <c r="H36" i="2"/>
  <c r="H32" i="2" s="1"/>
  <c r="G36" i="2"/>
  <c r="X34" i="2"/>
  <c r="X33" i="2" s="1"/>
  <c r="W34" i="2"/>
  <c r="J34" i="2"/>
  <c r="W33" i="2"/>
  <c r="V33" i="2"/>
  <c r="V32" i="2" s="1"/>
  <c r="U33" i="2"/>
  <c r="U32" i="2" s="1"/>
  <c r="T33" i="2"/>
  <c r="S33" i="2"/>
  <c r="S32" i="2" s="1"/>
  <c r="R33" i="2"/>
  <c r="Q33" i="2"/>
  <c r="P33" i="2"/>
  <c r="O33" i="2"/>
  <c r="N33" i="2"/>
  <c r="N32" i="2" s="1"/>
  <c r="M33" i="2"/>
  <c r="M32" i="2" s="1"/>
  <c r="L33" i="2"/>
  <c r="K33" i="2"/>
  <c r="K32" i="2" s="1"/>
  <c r="J33" i="2"/>
  <c r="I33" i="2"/>
  <c r="H33" i="2"/>
  <c r="G33" i="2"/>
  <c r="O32" i="2"/>
  <c r="G32" i="2"/>
  <c r="W30" i="2"/>
  <c r="W27" i="2" s="1"/>
  <c r="J30" i="2"/>
  <c r="X30" i="2" s="1"/>
  <c r="J28" i="2"/>
  <c r="X28" i="2" s="1"/>
  <c r="X27" i="2" s="1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W25" i="2"/>
  <c r="W24" i="2" s="1"/>
  <c r="J25" i="2"/>
  <c r="J24" i="2" s="1"/>
  <c r="V24" i="2"/>
  <c r="U24" i="2"/>
  <c r="T24" i="2"/>
  <c r="S24" i="2"/>
  <c r="R24" i="2"/>
  <c r="Q24" i="2"/>
  <c r="P24" i="2"/>
  <c r="O24" i="2"/>
  <c r="N24" i="2"/>
  <c r="M24" i="2"/>
  <c r="L24" i="2"/>
  <c r="K24" i="2"/>
  <c r="I24" i="2"/>
  <c r="G24" i="2"/>
  <c r="W22" i="2"/>
  <c r="J22" i="2"/>
  <c r="X22" i="2" s="1"/>
  <c r="X21" i="2" s="1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I21" i="2"/>
  <c r="H21" i="2"/>
  <c r="G21" i="2"/>
  <c r="W19" i="2"/>
  <c r="W16" i="2" s="1"/>
  <c r="J19" i="2"/>
  <c r="X19" i="2" s="1"/>
  <c r="W17" i="2"/>
  <c r="J17" i="2"/>
  <c r="X17" i="2" s="1"/>
  <c r="V16" i="2"/>
  <c r="U16" i="2"/>
  <c r="T16" i="2"/>
  <c r="S16" i="2"/>
  <c r="R16" i="2"/>
  <c r="Q16" i="2"/>
  <c r="P16" i="2"/>
  <c r="O16" i="2"/>
  <c r="O9" i="2" s="1"/>
  <c r="O8" i="2" s="1"/>
  <c r="N16" i="2"/>
  <c r="M16" i="2"/>
  <c r="L16" i="2"/>
  <c r="K16" i="2"/>
  <c r="I16" i="2"/>
  <c r="H16" i="2"/>
  <c r="G16" i="2"/>
  <c r="G9" i="2" s="1"/>
  <c r="G8" i="2" s="1"/>
  <c r="J14" i="2"/>
  <c r="X14" i="2" s="1"/>
  <c r="X13" i="2" s="1"/>
  <c r="W13" i="2"/>
  <c r="V13" i="2"/>
  <c r="U13" i="2"/>
  <c r="U9" i="2" s="1"/>
  <c r="U8" i="2" s="1"/>
  <c r="T13" i="2"/>
  <c r="T9" i="2" s="1"/>
  <c r="T8" i="2" s="1"/>
  <c r="S13" i="2"/>
  <c r="S9" i="2" s="1"/>
  <c r="S8" i="2" s="1"/>
  <c r="R13" i="2"/>
  <c r="Q13" i="2"/>
  <c r="P13" i="2"/>
  <c r="O13" i="2"/>
  <c r="N13" i="2"/>
  <c r="M13" i="2"/>
  <c r="M9" i="2" s="1"/>
  <c r="L13" i="2"/>
  <c r="K13" i="2"/>
  <c r="K9" i="2" s="1"/>
  <c r="K8" i="2" s="1"/>
  <c r="I13" i="2"/>
  <c r="H13" i="2"/>
  <c r="G13" i="2"/>
  <c r="W11" i="2"/>
  <c r="W10" i="2" s="1"/>
  <c r="J11" i="2"/>
  <c r="J10" i="2" s="1"/>
  <c r="V10" i="2"/>
  <c r="V9" i="2" s="1"/>
  <c r="V8" i="2" s="1"/>
  <c r="U10" i="2"/>
  <c r="T10" i="2"/>
  <c r="S10" i="2"/>
  <c r="R10" i="2"/>
  <c r="Q10" i="2"/>
  <c r="Q9" i="2" s="1"/>
  <c r="P10" i="2"/>
  <c r="P9" i="2" s="1"/>
  <c r="O10" i="2"/>
  <c r="N10" i="2"/>
  <c r="N9" i="2" s="1"/>
  <c r="N8" i="2" s="1"/>
  <c r="M10" i="2"/>
  <c r="L10" i="2"/>
  <c r="K10" i="2"/>
  <c r="I10" i="2"/>
  <c r="I9" i="2" s="1"/>
  <c r="H10" i="2"/>
  <c r="H9" i="2" s="1"/>
  <c r="G10" i="2"/>
  <c r="R9" i="2"/>
  <c r="R8" i="2" s="1"/>
  <c r="W32" i="3" l="1"/>
  <c r="W8" i="3" s="1"/>
  <c r="X8" i="3"/>
  <c r="J8" i="3"/>
  <c r="L32" i="2"/>
  <c r="X25" i="2"/>
  <c r="X24" i="2" s="1"/>
  <c r="W9" i="2"/>
  <c r="L9" i="2"/>
  <c r="W32" i="2"/>
  <c r="P8" i="2"/>
  <c r="H8" i="2"/>
  <c r="Q8" i="2"/>
  <c r="I8" i="2"/>
  <c r="X16" i="2"/>
  <c r="M8" i="2"/>
  <c r="X74" i="2"/>
  <c r="X75" i="2"/>
  <c r="J45" i="2"/>
  <c r="J32" i="2" s="1"/>
  <c r="J48" i="2"/>
  <c r="J13" i="2"/>
  <c r="X62" i="2"/>
  <c r="X61" i="2" s="1"/>
  <c r="X11" i="2"/>
  <c r="X10" i="2" s="1"/>
  <c r="X9" i="2" s="1"/>
  <c r="J16" i="2"/>
  <c r="J9" i="2" s="1"/>
  <c r="J21" i="2"/>
  <c r="X37" i="2"/>
  <c r="X36" i="2" s="1"/>
  <c r="X32" i="2" s="1"/>
  <c r="X57" i="2"/>
  <c r="X56" i="2" s="1"/>
  <c r="J67" i="2"/>
  <c r="X70" i="2"/>
  <c r="X69" i="2" s="1"/>
  <c r="H32" i="1"/>
  <c r="I32" i="1"/>
  <c r="J32" i="1"/>
  <c r="L32" i="1"/>
  <c r="M32" i="1"/>
  <c r="N32" i="1"/>
  <c r="O32" i="1"/>
  <c r="P32" i="1"/>
  <c r="Q32" i="1"/>
  <c r="R32" i="1"/>
  <c r="S32" i="1"/>
  <c r="T32" i="1"/>
  <c r="U32" i="1"/>
  <c r="V32" i="1"/>
  <c r="G32" i="1"/>
  <c r="W72" i="1"/>
  <c r="J72" i="1"/>
  <c r="X72" i="1" s="1"/>
  <c r="X71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I71" i="1"/>
  <c r="H71" i="1"/>
  <c r="G71" i="1"/>
  <c r="W70" i="1"/>
  <c r="W69" i="1" s="1"/>
  <c r="J70" i="1"/>
  <c r="J69" i="1" s="1"/>
  <c r="V69" i="1"/>
  <c r="U69" i="1"/>
  <c r="T69" i="1"/>
  <c r="S69" i="1"/>
  <c r="R69" i="1"/>
  <c r="Q69" i="1"/>
  <c r="P69" i="1"/>
  <c r="O69" i="1"/>
  <c r="N69" i="1"/>
  <c r="M69" i="1"/>
  <c r="L69" i="1"/>
  <c r="K69" i="1"/>
  <c r="I69" i="1"/>
  <c r="H69" i="1"/>
  <c r="G69" i="1"/>
  <c r="G74" i="1"/>
  <c r="H74" i="1"/>
  <c r="I74" i="1"/>
  <c r="K74" i="1"/>
  <c r="L74" i="1"/>
  <c r="M74" i="1"/>
  <c r="N74" i="1"/>
  <c r="O74" i="1"/>
  <c r="P74" i="1"/>
  <c r="Q74" i="1"/>
  <c r="R74" i="1"/>
  <c r="S74" i="1"/>
  <c r="T74" i="1"/>
  <c r="U74" i="1"/>
  <c r="V74" i="1"/>
  <c r="L8" i="2" l="1"/>
  <c r="W8" i="2"/>
  <c r="J8" i="2"/>
  <c r="X8" i="2"/>
  <c r="J71" i="1"/>
  <c r="X70" i="1"/>
  <c r="X69" i="1" s="1"/>
  <c r="W76" i="1"/>
  <c r="W74" i="1" s="1"/>
  <c r="J76" i="1"/>
  <c r="J75" i="1" s="1"/>
  <c r="V75" i="1"/>
  <c r="U75" i="1"/>
  <c r="T75" i="1"/>
  <c r="S75" i="1"/>
  <c r="R75" i="1"/>
  <c r="Q75" i="1"/>
  <c r="P75" i="1"/>
  <c r="O75" i="1"/>
  <c r="N75" i="1"/>
  <c r="M75" i="1"/>
  <c r="L75" i="1"/>
  <c r="K75" i="1"/>
  <c r="I75" i="1"/>
  <c r="H75" i="1"/>
  <c r="G75" i="1"/>
  <c r="W68" i="1"/>
  <c r="W67" i="1" s="1"/>
  <c r="J68" i="1"/>
  <c r="J67" i="1" s="1"/>
  <c r="V67" i="1"/>
  <c r="U67" i="1"/>
  <c r="T67" i="1"/>
  <c r="S67" i="1"/>
  <c r="R67" i="1"/>
  <c r="Q67" i="1"/>
  <c r="P67" i="1"/>
  <c r="O67" i="1"/>
  <c r="N67" i="1"/>
  <c r="M67" i="1"/>
  <c r="L67" i="1"/>
  <c r="K67" i="1"/>
  <c r="I67" i="1"/>
  <c r="H67" i="1"/>
  <c r="G67" i="1"/>
  <c r="W65" i="1"/>
  <c r="W64" i="1" s="1"/>
  <c r="J65" i="1"/>
  <c r="X65" i="1" s="1"/>
  <c r="X64" i="1" s="1"/>
  <c r="V64" i="1"/>
  <c r="U64" i="1"/>
  <c r="T64" i="1"/>
  <c r="S64" i="1"/>
  <c r="R64" i="1"/>
  <c r="Q64" i="1"/>
  <c r="P64" i="1"/>
  <c r="O64" i="1"/>
  <c r="N64" i="1"/>
  <c r="M64" i="1"/>
  <c r="L64" i="1"/>
  <c r="K64" i="1"/>
  <c r="I64" i="1"/>
  <c r="H64" i="1"/>
  <c r="G64" i="1"/>
  <c r="W62" i="1"/>
  <c r="W61" i="1" s="1"/>
  <c r="J62" i="1"/>
  <c r="J61" i="1" s="1"/>
  <c r="V61" i="1"/>
  <c r="U61" i="1"/>
  <c r="T61" i="1"/>
  <c r="S61" i="1"/>
  <c r="R61" i="1"/>
  <c r="Q61" i="1"/>
  <c r="P61" i="1"/>
  <c r="O61" i="1"/>
  <c r="N61" i="1"/>
  <c r="M61" i="1"/>
  <c r="L61" i="1"/>
  <c r="K61" i="1"/>
  <c r="I61" i="1"/>
  <c r="H61" i="1"/>
  <c r="G61" i="1"/>
  <c r="J59" i="1"/>
  <c r="X59" i="1" s="1"/>
  <c r="W57" i="1"/>
  <c r="W56" i="1" s="1"/>
  <c r="J57" i="1"/>
  <c r="V56" i="1"/>
  <c r="U56" i="1"/>
  <c r="T56" i="1"/>
  <c r="S56" i="1"/>
  <c r="R56" i="1"/>
  <c r="Q56" i="1"/>
  <c r="P56" i="1"/>
  <c r="O56" i="1"/>
  <c r="N56" i="1"/>
  <c r="M56" i="1"/>
  <c r="L56" i="1"/>
  <c r="K56" i="1"/>
  <c r="I56" i="1"/>
  <c r="H56" i="1"/>
  <c r="G56" i="1"/>
  <c r="W54" i="1"/>
  <c r="W53" i="1" s="1"/>
  <c r="J54" i="1"/>
  <c r="V53" i="1"/>
  <c r="U53" i="1"/>
  <c r="T53" i="1"/>
  <c r="S53" i="1"/>
  <c r="R53" i="1"/>
  <c r="Q53" i="1"/>
  <c r="P53" i="1"/>
  <c r="O53" i="1"/>
  <c r="N53" i="1"/>
  <c r="M53" i="1"/>
  <c r="L53" i="1"/>
  <c r="K53" i="1"/>
  <c r="I53" i="1"/>
  <c r="H53" i="1"/>
  <c r="G53" i="1"/>
  <c r="J51" i="1"/>
  <c r="X51" i="1" s="1"/>
  <c r="W49" i="1"/>
  <c r="W48" i="1" s="1"/>
  <c r="J49" i="1"/>
  <c r="V48" i="1"/>
  <c r="U48" i="1"/>
  <c r="T48" i="1"/>
  <c r="S48" i="1"/>
  <c r="R48" i="1"/>
  <c r="Q48" i="1"/>
  <c r="P48" i="1"/>
  <c r="O48" i="1"/>
  <c r="N48" i="1"/>
  <c r="M48" i="1"/>
  <c r="L48" i="1"/>
  <c r="K48" i="1"/>
  <c r="I48" i="1"/>
  <c r="H48" i="1"/>
  <c r="G48" i="1"/>
  <c r="W46" i="1"/>
  <c r="J46" i="1"/>
  <c r="J45" i="1" s="1"/>
  <c r="V45" i="1"/>
  <c r="U45" i="1"/>
  <c r="T45" i="1"/>
  <c r="S45" i="1"/>
  <c r="R45" i="1"/>
  <c r="Q45" i="1"/>
  <c r="P45" i="1"/>
  <c r="O45" i="1"/>
  <c r="N45" i="1"/>
  <c r="M45" i="1"/>
  <c r="L45" i="1"/>
  <c r="K45" i="1"/>
  <c r="I45" i="1"/>
  <c r="H45" i="1"/>
  <c r="G45" i="1"/>
  <c r="W43" i="1"/>
  <c r="W42" i="1" s="1"/>
  <c r="J43" i="1"/>
  <c r="V42" i="1"/>
  <c r="U42" i="1"/>
  <c r="T42" i="1"/>
  <c r="S42" i="1"/>
  <c r="R42" i="1"/>
  <c r="Q42" i="1"/>
  <c r="P42" i="1"/>
  <c r="O42" i="1"/>
  <c r="N42" i="1"/>
  <c r="M42" i="1"/>
  <c r="L42" i="1"/>
  <c r="K42" i="1"/>
  <c r="I42" i="1"/>
  <c r="H42" i="1"/>
  <c r="G42" i="1"/>
  <c r="W40" i="1"/>
  <c r="W39" i="1" s="1"/>
  <c r="J40" i="1"/>
  <c r="V39" i="1"/>
  <c r="U39" i="1"/>
  <c r="T39" i="1"/>
  <c r="S39" i="1"/>
  <c r="R39" i="1"/>
  <c r="Q39" i="1"/>
  <c r="P39" i="1"/>
  <c r="O39" i="1"/>
  <c r="N39" i="1"/>
  <c r="M39" i="1"/>
  <c r="L39" i="1"/>
  <c r="K39" i="1"/>
  <c r="I39" i="1"/>
  <c r="H39" i="1"/>
  <c r="G39" i="1"/>
  <c r="W37" i="1"/>
  <c r="W36" i="1" s="1"/>
  <c r="J37" i="1"/>
  <c r="J36" i="1" s="1"/>
  <c r="V36" i="1"/>
  <c r="U36" i="1"/>
  <c r="T36" i="1"/>
  <c r="S36" i="1"/>
  <c r="R36" i="1"/>
  <c r="Q36" i="1"/>
  <c r="P36" i="1"/>
  <c r="O36" i="1"/>
  <c r="N36" i="1"/>
  <c r="M36" i="1"/>
  <c r="L36" i="1"/>
  <c r="K36" i="1"/>
  <c r="I36" i="1"/>
  <c r="H36" i="1"/>
  <c r="G36" i="1"/>
  <c r="W34" i="1"/>
  <c r="W33" i="1" s="1"/>
  <c r="W32" i="1" s="1"/>
  <c r="J34" i="1"/>
  <c r="V33" i="1"/>
  <c r="U33" i="1"/>
  <c r="T33" i="1"/>
  <c r="S33" i="1"/>
  <c r="R33" i="1"/>
  <c r="Q33" i="1"/>
  <c r="P33" i="1"/>
  <c r="O33" i="1"/>
  <c r="N33" i="1"/>
  <c r="M33" i="1"/>
  <c r="L33" i="1"/>
  <c r="K33" i="1"/>
  <c r="K32" i="1" s="1"/>
  <c r="I33" i="1"/>
  <c r="H33" i="1"/>
  <c r="G33" i="1"/>
  <c r="W30" i="1"/>
  <c r="J30" i="1"/>
  <c r="J28" i="1"/>
  <c r="X28" i="1" s="1"/>
  <c r="V27" i="1"/>
  <c r="U27" i="1"/>
  <c r="T27" i="1"/>
  <c r="S27" i="1"/>
  <c r="R27" i="1"/>
  <c r="Q27" i="1"/>
  <c r="P27" i="1"/>
  <c r="O27" i="1"/>
  <c r="N27" i="1"/>
  <c r="M27" i="1"/>
  <c r="L27" i="1"/>
  <c r="K27" i="1"/>
  <c r="I27" i="1"/>
  <c r="H27" i="1"/>
  <c r="G27" i="1"/>
  <c r="W25" i="1"/>
  <c r="W24" i="1" s="1"/>
  <c r="J25" i="1"/>
  <c r="J24" i="1" s="1"/>
  <c r="V24" i="1"/>
  <c r="U24" i="1"/>
  <c r="T24" i="1"/>
  <c r="S24" i="1"/>
  <c r="R24" i="1"/>
  <c r="Q24" i="1"/>
  <c r="P24" i="1"/>
  <c r="O24" i="1"/>
  <c r="N24" i="1"/>
  <c r="M24" i="1"/>
  <c r="L24" i="1"/>
  <c r="K24" i="1"/>
  <c r="I24" i="1"/>
  <c r="G24" i="1"/>
  <c r="W22" i="1"/>
  <c r="J22" i="1"/>
  <c r="J21" i="1" s="1"/>
  <c r="V21" i="1"/>
  <c r="U21" i="1"/>
  <c r="T21" i="1"/>
  <c r="S21" i="1"/>
  <c r="R21" i="1"/>
  <c r="Q21" i="1"/>
  <c r="P21" i="1"/>
  <c r="O21" i="1"/>
  <c r="N21" i="1"/>
  <c r="M21" i="1"/>
  <c r="L21" i="1"/>
  <c r="K21" i="1"/>
  <c r="I21" i="1"/>
  <c r="H21" i="1"/>
  <c r="G21" i="1"/>
  <c r="W19" i="1"/>
  <c r="J19" i="1"/>
  <c r="W17" i="1"/>
  <c r="J17" i="1"/>
  <c r="V16" i="1"/>
  <c r="U16" i="1"/>
  <c r="T16" i="1"/>
  <c r="S16" i="1"/>
  <c r="R16" i="1"/>
  <c r="Q16" i="1"/>
  <c r="P16" i="1"/>
  <c r="O16" i="1"/>
  <c r="N16" i="1"/>
  <c r="M16" i="1"/>
  <c r="L16" i="1"/>
  <c r="K16" i="1"/>
  <c r="I16" i="1"/>
  <c r="H16" i="1"/>
  <c r="G16" i="1"/>
  <c r="J14" i="1"/>
  <c r="J13" i="1" s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I13" i="1"/>
  <c r="H13" i="1"/>
  <c r="G13" i="1"/>
  <c r="W11" i="1"/>
  <c r="W10" i="1" s="1"/>
  <c r="J11" i="1"/>
  <c r="J10" i="1" s="1"/>
  <c r="V10" i="1"/>
  <c r="U10" i="1"/>
  <c r="T10" i="1"/>
  <c r="S10" i="1"/>
  <c r="R10" i="1"/>
  <c r="Q10" i="1"/>
  <c r="P10" i="1"/>
  <c r="O10" i="1"/>
  <c r="N10" i="1"/>
  <c r="M10" i="1"/>
  <c r="L10" i="1"/>
  <c r="K10" i="1"/>
  <c r="I10" i="1"/>
  <c r="H10" i="1"/>
  <c r="G10" i="1"/>
  <c r="X17" i="1" l="1"/>
  <c r="X54" i="1"/>
  <c r="X53" i="1" s="1"/>
  <c r="T9" i="1"/>
  <c r="T8" i="1" s="1"/>
  <c r="N9" i="1"/>
  <c r="V9" i="1"/>
  <c r="X62" i="1"/>
  <c r="X61" i="1" s="1"/>
  <c r="X30" i="1"/>
  <c r="X27" i="1" s="1"/>
  <c r="S9" i="1"/>
  <c r="I9" i="1"/>
  <c r="I8" i="1" s="1"/>
  <c r="J16" i="1"/>
  <c r="P9" i="1"/>
  <c r="L9" i="1"/>
  <c r="R9" i="1"/>
  <c r="H9" i="1"/>
  <c r="Q9" i="1"/>
  <c r="J56" i="1"/>
  <c r="M9" i="1"/>
  <c r="M8" i="1" s="1"/>
  <c r="U9" i="1"/>
  <c r="J48" i="1"/>
  <c r="W21" i="1"/>
  <c r="W75" i="1"/>
  <c r="X76" i="1"/>
  <c r="X74" i="1" s="1"/>
  <c r="J74" i="1"/>
  <c r="O9" i="1"/>
  <c r="W27" i="1"/>
  <c r="X40" i="1"/>
  <c r="X39" i="1" s="1"/>
  <c r="X49" i="1"/>
  <c r="X48" i="1" s="1"/>
  <c r="J39" i="1"/>
  <c r="X68" i="1"/>
  <c r="X67" i="1" s="1"/>
  <c r="X46" i="1"/>
  <c r="X45" i="1" s="1"/>
  <c r="G9" i="1"/>
  <c r="X43" i="1"/>
  <c r="X42" i="1" s="1"/>
  <c r="X34" i="1"/>
  <c r="X33" i="1" s="1"/>
  <c r="X32" i="1" s="1"/>
  <c r="X25" i="1"/>
  <c r="X24" i="1" s="1"/>
  <c r="X22" i="1"/>
  <c r="W16" i="1"/>
  <c r="K9" i="1"/>
  <c r="X11" i="1"/>
  <c r="X10" i="1" s="1"/>
  <c r="X75" i="1"/>
  <c r="X37" i="1"/>
  <c r="X36" i="1" s="1"/>
  <c r="X57" i="1"/>
  <c r="X56" i="1" s="1"/>
  <c r="J64" i="1"/>
  <c r="X14" i="1"/>
  <c r="X13" i="1" s="1"/>
  <c r="X19" i="1"/>
  <c r="J27" i="1"/>
  <c r="J42" i="1"/>
  <c r="J33" i="1"/>
  <c r="J53" i="1"/>
  <c r="W45" i="1"/>
  <c r="X16" i="1" l="1"/>
  <c r="W9" i="1"/>
  <c r="J9" i="1"/>
  <c r="O8" i="1"/>
  <c r="P8" i="1"/>
  <c r="V8" i="1"/>
  <c r="L8" i="1"/>
  <c r="S8" i="1"/>
  <c r="N8" i="1"/>
  <c r="U8" i="1"/>
  <c r="H8" i="1"/>
  <c r="R8" i="1"/>
  <c r="X21" i="1"/>
  <c r="Q8" i="1"/>
  <c r="G8" i="1"/>
  <c r="J8" i="1"/>
  <c r="K8" i="1"/>
  <c r="W8" i="1"/>
  <c r="X9" i="1" l="1"/>
  <c r="X8" i="1" s="1"/>
  <c r="X14" i="6"/>
  <c r="X13" i="6" s="1"/>
  <c r="X9" i="6" s="1"/>
  <c r="X8" i="6" s="1"/>
  <c r="W13" i="6"/>
  <c r="W8" i="6" s="1"/>
</calcChain>
</file>

<file path=xl/comments1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0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1.xml><?xml version="1.0" encoding="utf-8"?>
<comments xmlns="http://schemas.openxmlformats.org/spreadsheetml/2006/main">
  <authors>
    <author>frodas</author>
  </authors>
  <commentList>
    <comment ref="O77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2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3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4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5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6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7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8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19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0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1.xml><?xml version="1.0" encoding="utf-8"?>
<comments xmlns="http://schemas.openxmlformats.org/spreadsheetml/2006/main">
  <authors>
    <author>frodas</author>
  </authors>
  <commentList>
    <comment ref="O79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2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3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4.xml><?xml version="1.0" encoding="utf-8"?>
<comments xmlns="http://schemas.openxmlformats.org/spreadsheetml/2006/main">
  <authors>
    <author>frodas</author>
  </authors>
  <commentList>
    <comment ref="O82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5.xml><?xml version="1.0" encoding="utf-8"?>
<comments xmlns="http://schemas.openxmlformats.org/spreadsheetml/2006/main">
  <authors>
    <author>frodas</author>
  </authors>
  <commentList>
    <comment ref="O85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6.xml><?xml version="1.0" encoding="utf-8"?>
<comments xmlns="http://schemas.openxmlformats.org/spreadsheetml/2006/main">
  <authors>
    <author>frodas</author>
  </authors>
  <commentList>
    <comment ref="O85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7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8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29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0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1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2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3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34.xml><?xml version="1.0" encoding="utf-8"?>
<comments xmlns="http://schemas.openxmlformats.org/spreadsheetml/2006/main">
  <authors>
    <author>frodas</author>
  </authors>
  <commentList>
    <comment ref="O8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4.xml><?xml version="1.0" encoding="utf-8"?>
<comments xmlns="http://schemas.openxmlformats.org/spreadsheetml/2006/main">
  <authors>
    <author>frodas</author>
  </authors>
  <commentList>
    <comment ref="O78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5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6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7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8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comments9.xml><?xml version="1.0" encoding="utf-8"?>
<comments xmlns="http://schemas.openxmlformats.org/spreadsheetml/2006/main">
  <authors>
    <author>frodas</author>
  </authors>
  <commentList>
    <comment ref="O76" authorId="0">
      <text>
        <r>
          <rPr>
            <b/>
            <sz val="8"/>
            <color indexed="81"/>
            <rFont val="Tahoma"/>
            <family val="2"/>
          </rPr>
          <t>frodas:</t>
        </r>
        <r>
          <rPr>
            <sz val="8"/>
            <color indexed="81"/>
            <rFont val="Tahoma"/>
            <family val="2"/>
          </rPr>
          <t xml:space="preserve">
OC 2924 5/5/2011</t>
        </r>
      </text>
    </comment>
  </commentList>
</comments>
</file>

<file path=xl/sharedStrings.xml><?xml version="1.0" encoding="utf-8"?>
<sst xmlns="http://schemas.openxmlformats.org/spreadsheetml/2006/main" count="4360" uniqueCount="149">
  <si>
    <t>MINISTERIO DE AGRICULTURA GANADERIA Y ALIMENTACION</t>
  </si>
  <si>
    <t>ADMINISTRACION FINANCIERA</t>
  </si>
  <si>
    <t>DEPARTAMENTO DE PROGRAMACION Y PRESUPUESTO</t>
  </si>
  <si>
    <t>PROGRAMA 99 "PARTIDAS NO ASIGNABLES A PROGRAMAS"</t>
  </si>
  <si>
    <t>Actividad y/o Proyecto</t>
  </si>
  <si>
    <t>Fte.</t>
  </si>
  <si>
    <t>Gpo. Gto</t>
  </si>
  <si>
    <t>Ub. Geo</t>
  </si>
  <si>
    <t>Org</t>
  </si>
  <si>
    <t>Corr</t>
  </si>
  <si>
    <t xml:space="preserve">Débito </t>
  </si>
  <si>
    <t>Crédito</t>
  </si>
  <si>
    <t>Vigente</t>
  </si>
  <si>
    <t>Enero</t>
  </si>
  <si>
    <t xml:space="preserve">Febrero 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</si>
  <si>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</si>
  <si>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</si>
  <si>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</si>
  <si>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</si>
  <si>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</si>
  <si>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</si>
  <si>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</si>
  <si>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</si>
  <si>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</si>
  <si>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</si>
  <si>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Devengado </t>
  </si>
  <si>
    <t>Saldos Disponibles por Trasladar</t>
  </si>
  <si>
    <t>TOTAL</t>
  </si>
  <si>
    <t>Subtotal</t>
  </si>
  <si>
    <t xml:space="preserve">Instituto Nacional de Bosques                                  -INAB- </t>
  </si>
  <si>
    <t>(NIT 842944-8), Código Receptor de Transferencias 00420</t>
  </si>
  <si>
    <t>0101</t>
  </si>
  <si>
    <t xml:space="preserve">Instituto de Ciencia y Tecnología Agrícolas                                                                  -ICTA-                                       </t>
  </si>
  <si>
    <t>(NIT 172375-8), Código Receptor de Transferencias 00402</t>
  </si>
  <si>
    <t xml:space="preserve">Escuela Nacional de Agricultura                    -ENCA-                                     </t>
  </si>
  <si>
    <t>(NIT 499895-2), Código Receptor de Transferencia 00311, Nota: el aporte sigue vigente con las bases legales cada año.</t>
  </si>
  <si>
    <t>0115</t>
  </si>
  <si>
    <t xml:space="preserve">Instituto Nacional de Comercializacion Agricola  -INDECA- </t>
  </si>
  <si>
    <t>(NIT 319016-1), Código Receptor de Transferencias 00421</t>
  </si>
  <si>
    <t xml:space="preserve"> Instituto Nacional de Comercializacion a traves de PMA                                                                         -Logística-</t>
  </si>
  <si>
    <t>(NIT 319016-1),  Código Receptor de Transferencias 00421</t>
  </si>
  <si>
    <t>Fondo de Tierras                                                                   -FONTIERRAS-</t>
  </si>
  <si>
    <t>(NIT 2295321-3), Código Receptor de Transferencia 00351</t>
  </si>
  <si>
    <t>Aporte al Fondo de Pensionados del INTA -FOPINTA-</t>
  </si>
  <si>
    <t>(NIT 2705211-7),  Código Receptor de Transferencia 00073, Nota: el aporte sigue vigente con las bases legales cada año</t>
  </si>
  <si>
    <t>Fundación Defensores de la Naturaleza</t>
  </si>
  <si>
    <t>(NIT 559877-K), Código Receptor de Transferencias 00785</t>
  </si>
  <si>
    <t>Fondo Internacional de Desarrollo Agrícola -FIDA-(Membresia)</t>
  </si>
  <si>
    <t>(NIT FIDA), Código Receptor de Transferencias 00787</t>
  </si>
  <si>
    <t>Programa Mosca del Mediterraneo           -MOSCAMED-</t>
  </si>
  <si>
    <t>(NIT 259654-7), Código Receptor de Transferencias 00452, Nota: el aporte sigue vigente con las bases legales cada año.</t>
  </si>
  <si>
    <t>Proteccion de Bosques Tropicales y Manejo de cuencas                                                                 -Plan Trifinio-</t>
  </si>
  <si>
    <t>(NIT 2314662-1) Codigo Receptor 0207</t>
  </si>
  <si>
    <t>Aporte Asociacion de Desarrollo Integral de Nororiente                                                              -ADIN-</t>
  </si>
  <si>
    <t>(NIT 3312509-0), Código Receptor de Transferencia 00785</t>
  </si>
  <si>
    <t>Organización de las Naciones Unidas                                                        -FAO-</t>
  </si>
  <si>
    <r>
      <t xml:space="preserve">(NIT 3987518-0), Código Receptor de Transferencia 00786, Montos Pendientes en $ 206,613.90 y </t>
    </r>
    <r>
      <rPr>
        <i/>
        <sz val="8"/>
        <rFont val="Calibri"/>
        <family val="2"/>
      </rPr>
      <t>€</t>
    </r>
    <r>
      <rPr>
        <i/>
        <sz val="8"/>
        <rFont val="Arial"/>
        <family val="2"/>
      </rPr>
      <t xml:space="preserve"> 183,935.11  y Gastos administ. Membresia Q. 360,000.00 y Q 720,000.00  periodo 2010-2011. Nota: el aporte sigue vigente con las bases legales cada año.</t>
    </r>
  </si>
  <si>
    <t>.</t>
  </si>
  <si>
    <t>Programa Mundial de Alimentos                                                                -PMA-</t>
  </si>
  <si>
    <t>(NIT 347480-1), Código Receptor de Transferencia 10076</t>
  </si>
  <si>
    <t>Centro Agropecuario Centroamericano                                        -CAC-</t>
  </si>
  <si>
    <t>(NIT 371684-8), Código Receptor de Transferencia 00415</t>
  </si>
  <si>
    <t>Instituto Interam. Coop. Agricola                                   -IICA-</t>
  </si>
  <si>
    <t>Centro Agronomico Tropical                                     -CATIE-</t>
  </si>
  <si>
    <t>(NIT 533690-2), Código Receptor de Transferencia 0160</t>
  </si>
  <si>
    <t xml:space="preserve">Asociacion Guatemalteca Historia Nacional Zoologico La Aurora  </t>
  </si>
  <si>
    <t xml:space="preserve">   (NIT 635507-2), Código Receptor de Transferencia 00095</t>
  </si>
  <si>
    <t>DESEMBOLSOS DE  APORTES AÑO  2015</t>
  </si>
  <si>
    <t>Guatemala,  26  de Enero  2015</t>
  </si>
  <si>
    <t xml:space="preserve">PARTIDAS NO ASIGNABLES A PROGRAMAS                                           APOYO A LAS ENTIDADES DESCENTRALIZADAS Y AUTONOMAS                                                                        2015-1113-0012-201-99-00-000-01 </t>
  </si>
  <si>
    <t xml:space="preserve">APORTES A ASOCIACIONES E INSTITUCIONES, ORGANISMOS NACIONALES REGIONALES E INTERNACIONALES                                                                                                           2015-1113-0012-201-99-00-000-02                                                                                                                         </t>
  </si>
  <si>
    <t>Aportes Culturales                                                2015-1113-0012-201-99-00-000-03</t>
  </si>
  <si>
    <t>MESES AÑO 2015</t>
  </si>
  <si>
    <t>Aprobado 2015</t>
  </si>
  <si>
    <t xml:space="preserve">Coordinadora Nacional Indigena y Campesina -CONIC-                                 </t>
  </si>
  <si>
    <r>
      <t>Instituto Panamericano Geografia e Historia -IPGH</t>
    </r>
    <r>
      <rPr>
        <sz val="10"/>
        <rFont val="Arial"/>
        <family val="2"/>
      </rPr>
      <t>-</t>
    </r>
  </si>
  <si>
    <t>(NIT IPGH), Código Receptor de Transferencia 0160</t>
  </si>
  <si>
    <t xml:space="preserve">(NIT ), Código Receptor de Transferencia </t>
  </si>
  <si>
    <t>Guatemala,  09 de Febrero  2015</t>
  </si>
  <si>
    <t>Guatemala,  16 de Febrero  2015</t>
  </si>
  <si>
    <t>Guatemala,  23 de Febrero  2015</t>
  </si>
  <si>
    <t>Cuota gastos Pertenencia FAO ROMA DOLARES AÑO 2015  Q.445,182.06</t>
  </si>
  <si>
    <t>Cuota gastos Pertenencia FAO ROMA EUROS AÑO 2015  Q.534,869.12</t>
  </si>
  <si>
    <t>Guatemala,  234de Febrero  2015</t>
  </si>
  <si>
    <t>Guatemala,  25 de Febrero  2015</t>
  </si>
  <si>
    <t xml:space="preserve"> </t>
  </si>
  <si>
    <t>Cuota Gastos Administrativos FAO GUATEMA Q.360,000.00</t>
  </si>
  <si>
    <t xml:space="preserve">(NIT 8877692-1, Código Receptor de Transferencia </t>
  </si>
  <si>
    <t>Guatemala,  05 de Marzo  2015</t>
  </si>
  <si>
    <t>Guatemala,  09 de Marzo  2015</t>
  </si>
  <si>
    <t>Guatemala,  24 de Marzo  2015</t>
  </si>
  <si>
    <t>Cuota de pertenencia año 2015 en dolares Q392,262.18</t>
  </si>
  <si>
    <t>Cuota de pertenencia año 2015 en dolares Q.343,420.20</t>
  </si>
  <si>
    <t>Guatemala,  25 de Marzo  2015</t>
  </si>
  <si>
    <t>Complemento de Aporte Q.4,500,000.00</t>
  </si>
  <si>
    <t>Complemento de Aporte Q.1,000,000.00</t>
  </si>
  <si>
    <t>Complemento de Aporte  Q.500,000.00</t>
  </si>
  <si>
    <t>Guatemala,  26 de Marzo  2015</t>
  </si>
  <si>
    <t>Complemento de Aporte Q.2,000,000.00</t>
  </si>
  <si>
    <t>Guatemala,  08 DE ABRIL  2015</t>
  </si>
  <si>
    <t>Guatemala,  09 DE ABRIL  2015</t>
  </si>
  <si>
    <t>Guatemala,  20 DE ABRIL  2015</t>
  </si>
  <si>
    <t>Complemento de Aporte de Q.500,000.00</t>
  </si>
  <si>
    <t>Guatemala,  22 DE ABRIL  2015</t>
  </si>
  <si>
    <t>Guatemala,  23 DE ABRIL  2015</t>
  </si>
  <si>
    <t>Complemento de Aporte  Q.2,000.000.00</t>
  </si>
  <si>
    <t>Complemento de Aporte Q.775,000.00</t>
  </si>
  <si>
    <t>Complemento de Aporte Q.500,000.00</t>
  </si>
  <si>
    <t>Complemento de Aporte Q.250,000.00</t>
  </si>
  <si>
    <t>Guatemala,  24 DE ABRIL  2015</t>
  </si>
  <si>
    <t>1ER PAGO DE MEBRESIA Q.968,286.25</t>
  </si>
  <si>
    <t>Guatemala,  27 DE ABRIL  2015</t>
  </si>
  <si>
    <t>Guatemala,  28 DE ABRIL  2015</t>
  </si>
  <si>
    <t>Complemento de Aporte  Q.1,283,684.00</t>
  </si>
  <si>
    <t>Complemento de Aporte  Q.1,500.000.00</t>
  </si>
  <si>
    <t>Q.1,500,000.00</t>
  </si>
  <si>
    <t>Q.666,666.00</t>
  </si>
  <si>
    <t>Q.1,000,000.00</t>
  </si>
  <si>
    <t>Q.2,402,217.00</t>
  </si>
  <si>
    <t>Q.188,200.95</t>
  </si>
  <si>
    <t>Q.200,000.00</t>
  </si>
  <si>
    <t>Q.250,000.00</t>
  </si>
  <si>
    <t>Q.1,250,000.00</t>
  </si>
  <si>
    <t>Q.333,333.00</t>
  </si>
  <si>
    <t>Guatemala,  12 DE MAYO 2015</t>
  </si>
  <si>
    <t>Guatemala,  19 DE MAYO 2015</t>
  </si>
  <si>
    <t>Q.500,000.00</t>
  </si>
  <si>
    <t>(NIT 665010-4), Código Receptor de Transferencia  0706</t>
  </si>
  <si>
    <r>
      <t>Agencia Española de Cooperacion Internacional de Desarrollo -AECID</t>
    </r>
    <r>
      <rPr>
        <sz val="10"/>
        <rFont val="Arial"/>
        <family val="2"/>
      </rPr>
      <t>-</t>
    </r>
  </si>
  <si>
    <t>Pago interes de mora Subvención "Apoyo a las Politicas Publicas de Seguridad Alimentaria Gob de Guate" Q.20,597.57</t>
  </si>
  <si>
    <t>Guatemala,  22 DE MAYO 2015</t>
  </si>
  <si>
    <t>Guatemala,  26 DE MAYO 2015</t>
  </si>
  <si>
    <r>
      <t xml:space="preserve">Aporte para pagar los costos asociados de la contribucion de especie consistente de 1000 toneladas metricas de arroz y 3000 toneladas de frijol  </t>
    </r>
    <r>
      <rPr>
        <b/>
        <sz val="9"/>
        <color theme="1"/>
        <rFont val="Arial"/>
        <family val="2"/>
      </rPr>
      <t>Q.11,509,771.77</t>
    </r>
  </si>
  <si>
    <t>Complemento de Aporte Q.383524.00</t>
  </si>
  <si>
    <t>Complemento de Aporte Q.2,500,000.00</t>
  </si>
  <si>
    <t>Complemento de Aporte Q.1,689,548.00</t>
  </si>
  <si>
    <t>Complemento de Aporte 2,000,000.00</t>
  </si>
  <si>
    <t>Complemento de Aporte Q.1,400,000.00</t>
  </si>
  <si>
    <t>Guatemala,  27 DE MAYO 2015</t>
  </si>
  <si>
    <t>Complemento de Aporte Q.1,573,072.00</t>
  </si>
  <si>
    <t>Q.768,776.00</t>
  </si>
  <si>
    <t>Guatemala,  10 DE JUNIO 2015</t>
  </si>
  <si>
    <t>Guatemala,  15 DE JUNIO 2015</t>
  </si>
  <si>
    <t>1,000.000.00</t>
  </si>
  <si>
    <t>Guatemala,  19 DE JUNIO 2015</t>
  </si>
  <si>
    <t>Guatemala,  22 DE JUNIO 2015</t>
  </si>
  <si>
    <t>Guatemala,  24 DE JUNIO 2015</t>
  </si>
  <si>
    <t>Complemento de aporte Q.456,957.00</t>
  </si>
  <si>
    <t>Guatemala,  13 DE JULIO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</si>
</sst>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Q&quot;#,##0.00_);[Red]\(&quot;Q&quot;#,##0.00\)"/>
    <numFmt numFmtId="43" formatCode="_(* #,##0.00_);_(* \(#,##0.0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 Black"/>
      <family val="2"/>
    </font>
    <font>
      <b/>
      <sz val="10"/>
      <name val="Arial Black"/>
      <family val="2"/>
    </font>
    <font>
      <b/>
      <i/>
      <sz val="9"/>
      <name val="Arial"/>
      <family val="2"/>
    </font>
    <font>
      <b/>
      <i/>
      <sz val="9"/>
      <name val="Arial Black"/>
      <family val="2"/>
    </font>
    <font>
      <b/>
      <sz val="9"/>
      <name val="Bernard MT Condensed"/>
      <family val="1"/>
    </font>
    <font>
      <i/>
      <u/>
      <sz val="9"/>
      <name val="Arial Black"/>
      <family val="2"/>
    </font>
    <font>
      <b/>
      <sz val="10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u/>
      <sz val="10"/>
      <name val="Arial Black"/>
      <family val="2"/>
    </font>
    <font>
      <i/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8"/>
      <color theme="0"/>
      <name val="Arial"/>
      <family val="2"/>
    </font>
    <font>
      <b/>
      <sz val="9"/>
      <color theme="1"/>
      <name val="Arial"/>
      <family val="2"/>
    </font>
    <font>
      <u/>
      <sz val="10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medium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medium">
        <color indexed="64"/>
      </top>
      <bottom style="hair">
        <color theme="6" tint="-0.499984740745262"/>
      </bottom>
      <diagonal/>
    </border>
    <border>
      <left/>
      <right style="medium">
        <color indexed="64"/>
      </right>
      <top style="medium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/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hair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thin">
        <color indexed="64"/>
      </left>
      <right/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theme="6" tint="-0.499984740745262"/>
      </bottom>
      <diagonal/>
    </border>
    <border>
      <left/>
      <right style="thin">
        <color indexed="64"/>
      </right>
      <top style="hair">
        <color indexed="64"/>
      </top>
      <bottom style="hair">
        <color theme="6" tint="-0.499984740745262"/>
      </bottom>
      <diagonal/>
    </border>
    <border>
      <left style="double">
        <color indexed="64"/>
      </left>
      <right style="double">
        <color indexed="64"/>
      </right>
      <top/>
      <bottom style="hair">
        <color theme="6" tint="-0.499984740745262"/>
      </bottom>
      <diagonal/>
    </border>
    <border>
      <left/>
      <right style="medium">
        <color indexed="64"/>
      </right>
      <top style="hair">
        <color indexed="64"/>
      </top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1499679555650502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 style="thin">
        <color indexed="64"/>
      </left>
      <right/>
      <top style="hair">
        <color theme="6" tint="-0.499984740745262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thin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 style="hair">
        <color theme="6" tint="-0.499984740745262"/>
      </top>
      <bottom style="thick">
        <color indexed="64"/>
      </bottom>
      <diagonal/>
    </border>
    <border>
      <left/>
      <right style="medium">
        <color indexed="64"/>
      </right>
      <top/>
      <bottom style="hair">
        <color theme="6" tint="-0.499984740745262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2">
    <xf numFmtId="0" fontId="0" fillId="0" borderId="0" xfId="0"/>
    <xf numFmtId="43" fontId="4" fillId="0" borderId="0" xfId="1" applyFont="1" applyFill="1" applyAlignment="1">
      <alignment horizontal="left"/>
    </xf>
    <xf numFmtId="0" fontId="5" fillId="2" borderId="0" xfId="1" applyNumberFormat="1" applyFont="1" applyFill="1" applyAlignment="1">
      <alignment horizontal="center"/>
    </xf>
    <xf numFmtId="43" fontId="5" fillId="2" borderId="0" xfId="1" applyFont="1" applyFill="1" applyAlignment="1">
      <alignment horizontal="center"/>
    </xf>
    <xf numFmtId="43" fontId="4" fillId="0" borderId="0" xfId="1" applyFont="1" applyFill="1" applyBorder="1" applyAlignment="1">
      <alignment horizontal="center" wrapText="1"/>
    </xf>
    <xf numFmtId="43" fontId="5" fillId="0" borderId="0" xfId="1" applyFont="1" applyFill="1"/>
    <xf numFmtId="43" fontId="6" fillId="0" borderId="4" xfId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/>
    </xf>
    <xf numFmtId="0" fontId="6" fillId="2" borderId="5" xfId="1" applyNumberFormat="1" applyFont="1" applyFill="1" applyBorder="1" applyAlignment="1">
      <alignment horizontal="center" wrapText="1"/>
    </xf>
    <xf numFmtId="43" fontId="6" fillId="2" borderId="5" xfId="1" applyFont="1" applyFill="1" applyBorder="1" applyAlignment="1">
      <alignment wrapText="1"/>
    </xf>
    <xf numFmtId="43" fontId="6" fillId="2" borderId="6" xfId="1" applyFont="1" applyFill="1" applyBorder="1" applyAlignment="1">
      <alignment wrapText="1"/>
    </xf>
    <xf numFmtId="43" fontId="4" fillId="0" borderId="7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3" fontId="6" fillId="0" borderId="7" xfId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/>
    </xf>
    <xf numFmtId="43" fontId="6" fillId="0" borderId="6" xfId="1" applyFont="1" applyFill="1" applyBorder="1" applyAlignment="1">
      <alignment horizontal="center"/>
    </xf>
    <xf numFmtId="43" fontId="7" fillId="2" borderId="7" xfId="1" applyFont="1" applyFill="1" applyBorder="1" applyAlignment="1">
      <alignment horizontal="center" wrapText="1"/>
    </xf>
    <xf numFmtId="43" fontId="8" fillId="2" borderId="9" xfId="1" applyFont="1" applyFill="1" applyBorder="1" applyAlignment="1">
      <alignment horizontal="center" wrapText="1"/>
    </xf>
    <xf numFmtId="43" fontId="9" fillId="0" borderId="10" xfId="1" applyFont="1" applyFill="1" applyBorder="1" applyAlignment="1">
      <alignment horizontal="left" wrapText="1"/>
    </xf>
    <xf numFmtId="43" fontId="10" fillId="0" borderId="13" xfId="1" applyFont="1" applyFill="1" applyBorder="1" applyAlignment="1">
      <alignment horizontal="center"/>
    </xf>
    <xf numFmtId="43" fontId="10" fillId="0" borderId="14" xfId="1" applyFont="1" applyFill="1" applyBorder="1"/>
    <xf numFmtId="43" fontId="10" fillId="0" borderId="12" xfId="1" applyFont="1" applyFill="1" applyBorder="1"/>
    <xf numFmtId="43" fontId="10" fillId="0" borderId="13" xfId="1" applyFont="1" applyFill="1" applyBorder="1"/>
    <xf numFmtId="43" fontId="10" fillId="0" borderId="11" xfId="1" applyFont="1" applyFill="1" applyBorder="1"/>
    <xf numFmtId="43" fontId="10" fillId="0" borderId="15" xfId="1" applyFont="1" applyFill="1" applyBorder="1"/>
    <xf numFmtId="43" fontId="16" fillId="2" borderId="30" xfId="1" applyFont="1" applyFill="1" applyBorder="1" applyAlignment="1">
      <alignment horizontal="left" wrapText="1"/>
    </xf>
    <xf numFmtId="0" fontId="17" fillId="2" borderId="31" xfId="1" applyNumberFormat="1" applyFont="1" applyFill="1" applyBorder="1" applyAlignment="1">
      <alignment horizontal="center"/>
    </xf>
    <xf numFmtId="0" fontId="17" fillId="2" borderId="31" xfId="1" quotePrefix="1" applyNumberFormat="1" applyFont="1" applyFill="1" applyBorder="1" applyAlignment="1">
      <alignment horizontal="center"/>
    </xf>
    <xf numFmtId="43" fontId="17" fillId="2" borderId="31" xfId="1" quotePrefix="1" applyFont="1" applyFill="1" applyBorder="1" applyAlignment="1">
      <alignment horizontal="center"/>
    </xf>
    <xf numFmtId="43" fontId="17" fillId="2" borderId="32" xfId="1" quotePrefix="1" applyFont="1" applyFill="1" applyBorder="1" applyAlignment="1">
      <alignment horizontal="center"/>
    </xf>
    <xf numFmtId="43" fontId="17" fillId="0" borderId="33" xfId="1" applyFont="1" applyFill="1" applyBorder="1" applyAlignment="1">
      <alignment horizontal="center"/>
    </xf>
    <xf numFmtId="43" fontId="17" fillId="0" borderId="34" xfId="1" applyFont="1" applyFill="1" applyBorder="1"/>
    <xf numFmtId="43" fontId="17" fillId="0" borderId="32" xfId="1" applyFont="1" applyFill="1" applyBorder="1"/>
    <xf numFmtId="43" fontId="17" fillId="0" borderId="33" xfId="1" applyFont="1" applyFill="1" applyBorder="1"/>
    <xf numFmtId="43" fontId="17" fillId="0" borderId="31" xfId="1" applyFont="1" applyFill="1" applyBorder="1"/>
    <xf numFmtId="43" fontId="5" fillId="0" borderId="31" xfId="1" applyFont="1" applyFill="1" applyBorder="1"/>
    <xf numFmtId="43" fontId="5" fillId="0" borderId="32" xfId="1" applyFont="1" applyFill="1" applyBorder="1"/>
    <xf numFmtId="43" fontId="5" fillId="0" borderId="33" xfId="1" applyFont="1" applyFill="1" applyBorder="1"/>
    <xf numFmtId="43" fontId="5" fillId="0" borderId="35" xfId="1" applyFont="1" applyFill="1" applyBorder="1"/>
    <xf numFmtId="43" fontId="17" fillId="0" borderId="10" xfId="1" applyFont="1" applyFill="1" applyBorder="1" applyAlignment="1">
      <alignment horizontal="left" wrapText="1"/>
    </xf>
    <xf numFmtId="0" fontId="17" fillId="2" borderId="11" xfId="1" applyNumberFormat="1" applyFont="1" applyFill="1" applyBorder="1" applyAlignment="1">
      <alignment horizontal="center"/>
    </xf>
    <xf numFmtId="0" fontId="17" fillId="2" borderId="11" xfId="1" quotePrefix="1" applyNumberFormat="1" applyFont="1" applyFill="1" applyBorder="1" applyAlignment="1">
      <alignment horizontal="center"/>
    </xf>
    <xf numFmtId="43" fontId="17" fillId="2" borderId="11" xfId="1" quotePrefix="1" applyFont="1" applyFill="1" applyBorder="1" applyAlignment="1">
      <alignment horizontal="center"/>
    </xf>
    <xf numFmtId="43" fontId="17" fillId="2" borderId="12" xfId="1" quotePrefix="1" applyFont="1" applyFill="1" applyBorder="1" applyAlignment="1">
      <alignment horizontal="center"/>
    </xf>
    <xf numFmtId="43" fontId="17" fillId="0" borderId="13" xfId="1" applyFont="1" applyFill="1" applyBorder="1" applyAlignment="1">
      <alignment horizontal="center"/>
    </xf>
    <xf numFmtId="43" fontId="17" fillId="0" borderId="14" xfId="1" applyFont="1" applyFill="1" applyBorder="1"/>
    <xf numFmtId="43" fontId="17" fillId="0" borderId="12" xfId="1" applyFont="1" applyFill="1" applyBorder="1"/>
    <xf numFmtId="43" fontId="17" fillId="0" borderId="13" xfId="1" applyFont="1" applyFill="1" applyBorder="1"/>
    <xf numFmtId="43" fontId="5" fillId="0" borderId="14" xfId="1" applyFont="1" applyFill="1" applyBorder="1"/>
    <xf numFmtId="43" fontId="5" fillId="0" borderId="11" xfId="1" applyFont="1" applyFill="1" applyBorder="1"/>
    <xf numFmtId="43" fontId="5" fillId="0" borderId="12" xfId="1" applyFont="1" applyFill="1" applyBorder="1"/>
    <xf numFmtId="43" fontId="5" fillId="0" borderId="13" xfId="1" applyFont="1" applyFill="1" applyBorder="1"/>
    <xf numFmtId="43" fontId="5" fillId="2" borderId="15" xfId="1" applyFont="1" applyFill="1" applyBorder="1"/>
    <xf numFmtId="43" fontId="17" fillId="0" borderId="32" xfId="1" applyFont="1" applyFill="1" applyBorder="1" applyAlignment="1"/>
    <xf numFmtId="43" fontId="17" fillId="0" borderId="34" xfId="1" applyFont="1" applyFill="1" applyBorder="1" applyAlignment="1"/>
    <xf numFmtId="43" fontId="17" fillId="2" borderId="34" xfId="1" applyFont="1" applyFill="1" applyBorder="1" applyAlignment="1"/>
    <xf numFmtId="43" fontId="17" fillId="2" borderId="31" xfId="1" applyFont="1" applyFill="1" applyBorder="1" applyAlignment="1"/>
    <xf numFmtId="43" fontId="5" fillId="0" borderId="31" xfId="1" applyFont="1" applyFill="1" applyBorder="1" applyAlignment="1"/>
    <xf numFmtId="43" fontId="5" fillId="0" borderId="32" xfId="1" applyFont="1" applyFill="1" applyBorder="1" applyAlignment="1"/>
    <xf numFmtId="43" fontId="5" fillId="2" borderId="35" xfId="1" applyFont="1" applyFill="1" applyBorder="1"/>
    <xf numFmtId="43" fontId="16" fillId="2" borderId="10" xfId="1" applyFont="1" applyFill="1" applyBorder="1" applyAlignment="1">
      <alignment horizontal="left" wrapText="1"/>
    </xf>
    <xf numFmtId="43" fontId="17" fillId="0" borderId="14" xfId="1" applyFont="1" applyFill="1" applyBorder="1" applyAlignment="1"/>
    <xf numFmtId="43" fontId="17" fillId="0" borderId="12" xfId="1" applyFont="1" applyFill="1" applyBorder="1" applyAlignment="1"/>
    <xf numFmtId="43" fontId="17" fillId="0" borderId="11" xfId="1" applyFont="1" applyFill="1" applyBorder="1" applyAlignment="1"/>
    <xf numFmtId="43" fontId="5" fillId="0" borderId="11" xfId="1" applyFont="1" applyFill="1" applyBorder="1" applyAlignment="1"/>
    <xf numFmtId="43" fontId="5" fillId="0" borderId="12" xfId="1" applyFont="1" applyFill="1" applyBorder="1" applyAlignment="1"/>
    <xf numFmtId="0" fontId="0" fillId="2" borderId="0" xfId="0" applyFill="1"/>
    <xf numFmtId="0" fontId="17" fillId="2" borderId="31" xfId="1" applyNumberFormat="1" applyFont="1" applyFill="1" applyBorder="1" applyAlignment="1">
      <alignment horizontal="center" wrapText="1"/>
    </xf>
    <xf numFmtId="0" fontId="17" fillId="2" borderId="31" xfId="1" quotePrefix="1" applyNumberFormat="1" applyFont="1" applyFill="1" applyBorder="1" applyAlignment="1">
      <alignment horizontal="center" wrapText="1"/>
    </xf>
    <xf numFmtId="43" fontId="17" fillId="2" borderId="31" xfId="1" quotePrefix="1" applyFont="1" applyFill="1" applyBorder="1" applyAlignment="1">
      <alignment horizontal="center" wrapText="1"/>
    </xf>
    <xf numFmtId="43" fontId="17" fillId="2" borderId="32" xfId="1" quotePrefix="1" applyFont="1" applyFill="1" applyBorder="1" applyAlignment="1">
      <alignment horizontal="center" wrapText="1"/>
    </xf>
    <xf numFmtId="43" fontId="17" fillId="2" borderId="34" xfId="1" applyFont="1" applyFill="1" applyBorder="1"/>
    <xf numFmtId="43" fontId="17" fillId="2" borderId="31" xfId="1" applyFont="1" applyFill="1" applyBorder="1"/>
    <xf numFmtId="43" fontId="5" fillId="2" borderId="31" xfId="1" applyFont="1" applyFill="1" applyBorder="1"/>
    <xf numFmtId="0" fontId="17" fillId="2" borderId="47" xfId="1" applyNumberFormat="1" applyFont="1" applyFill="1" applyBorder="1" applyAlignment="1">
      <alignment horizontal="center" wrapText="1"/>
    </xf>
    <xf numFmtId="0" fontId="17" fillId="2" borderId="47" xfId="1" quotePrefix="1" applyNumberFormat="1" applyFont="1" applyFill="1" applyBorder="1" applyAlignment="1">
      <alignment horizontal="center" wrapText="1"/>
    </xf>
    <xf numFmtId="43" fontId="17" fillId="2" borderId="47" xfId="1" quotePrefix="1" applyFont="1" applyFill="1" applyBorder="1" applyAlignment="1">
      <alignment horizontal="center" wrapText="1"/>
    </xf>
    <xf numFmtId="43" fontId="17" fillId="2" borderId="48" xfId="1" quotePrefix="1" applyFont="1" applyFill="1" applyBorder="1" applyAlignment="1">
      <alignment horizontal="center" wrapText="1"/>
    </xf>
    <xf numFmtId="43" fontId="17" fillId="0" borderId="50" xfId="1" applyFont="1" applyFill="1" applyBorder="1"/>
    <xf numFmtId="43" fontId="17" fillId="0" borderId="48" xfId="1" applyFont="1" applyFill="1" applyBorder="1"/>
    <xf numFmtId="43" fontId="17" fillId="0" borderId="51" xfId="1" applyFont="1" applyFill="1" applyBorder="1"/>
    <xf numFmtId="43" fontId="17" fillId="2" borderId="50" xfId="1" applyFont="1" applyFill="1" applyBorder="1"/>
    <xf numFmtId="43" fontId="17" fillId="2" borderId="47" xfId="1" applyFont="1" applyFill="1" applyBorder="1"/>
    <xf numFmtId="43" fontId="5" fillId="2" borderId="47" xfId="1" applyFont="1" applyFill="1" applyBorder="1"/>
    <xf numFmtId="43" fontId="5" fillId="0" borderId="47" xfId="1" applyFont="1" applyFill="1" applyBorder="1"/>
    <xf numFmtId="43" fontId="5" fillId="0" borderId="48" xfId="1" applyFont="1" applyFill="1" applyBorder="1"/>
    <xf numFmtId="43" fontId="5" fillId="0" borderId="51" xfId="1" applyFont="1" applyFill="1" applyBorder="1"/>
    <xf numFmtId="43" fontId="5" fillId="2" borderId="52" xfId="1" applyFont="1" applyFill="1" applyBorder="1"/>
    <xf numFmtId="0" fontId="17" fillId="2" borderId="11" xfId="1" applyNumberFormat="1" applyFont="1" applyFill="1" applyBorder="1" applyAlignment="1">
      <alignment horizontal="center" wrapText="1"/>
    </xf>
    <xf numFmtId="0" fontId="17" fillId="2" borderId="11" xfId="1" quotePrefix="1" applyNumberFormat="1" applyFont="1" applyFill="1" applyBorder="1" applyAlignment="1">
      <alignment horizontal="center" wrapText="1"/>
    </xf>
    <xf numFmtId="43" fontId="17" fillId="2" borderId="11" xfId="1" quotePrefix="1" applyFont="1" applyFill="1" applyBorder="1" applyAlignment="1">
      <alignment horizontal="center" wrapText="1"/>
    </xf>
    <xf numFmtId="43" fontId="17" fillId="2" borderId="12" xfId="1" quotePrefix="1" applyFont="1" applyFill="1" applyBorder="1" applyAlignment="1">
      <alignment horizontal="center" wrapText="1"/>
    </xf>
    <xf numFmtId="43" fontId="17" fillId="2" borderId="14" xfId="1" applyFont="1" applyFill="1" applyBorder="1"/>
    <xf numFmtId="43" fontId="17" fillId="2" borderId="11" xfId="1" applyFont="1" applyFill="1" applyBorder="1"/>
    <xf numFmtId="43" fontId="5" fillId="2" borderId="11" xfId="1" applyFont="1" applyFill="1" applyBorder="1"/>
    <xf numFmtId="43" fontId="16" fillId="2" borderId="53" xfId="1" applyFont="1" applyFill="1" applyBorder="1" applyAlignment="1">
      <alignment horizontal="left" wrapText="1"/>
    </xf>
    <xf numFmtId="43" fontId="17" fillId="0" borderId="11" xfId="1" applyFont="1" applyFill="1" applyBorder="1"/>
    <xf numFmtId="43" fontId="16" fillId="2" borderId="54" xfId="1" applyFont="1" applyFill="1" applyBorder="1" applyAlignment="1">
      <alignment horizontal="left" wrapText="1"/>
    </xf>
    <xf numFmtId="0" fontId="17" fillId="2" borderId="47" xfId="1" applyNumberFormat="1" applyFont="1" applyFill="1" applyBorder="1" applyAlignment="1">
      <alignment horizontal="center"/>
    </xf>
    <xf numFmtId="0" fontId="17" fillId="2" borderId="47" xfId="1" quotePrefix="1" applyNumberFormat="1" applyFont="1" applyFill="1" applyBorder="1" applyAlignment="1">
      <alignment horizontal="center"/>
    </xf>
    <xf numFmtId="43" fontId="17" fillId="2" borderId="47" xfId="1" quotePrefix="1" applyFont="1" applyFill="1" applyBorder="1" applyAlignment="1">
      <alignment horizontal="center"/>
    </xf>
    <xf numFmtId="43" fontId="17" fillId="2" borderId="48" xfId="1" quotePrefix="1" applyFont="1" applyFill="1" applyBorder="1" applyAlignment="1">
      <alignment horizontal="center"/>
    </xf>
    <xf numFmtId="43" fontId="5" fillId="0" borderId="0" xfId="1" applyFont="1" applyFill="1" applyBorder="1"/>
    <xf numFmtId="43" fontId="17" fillId="2" borderId="33" xfId="1" applyFont="1" applyFill="1" applyBorder="1" applyAlignment="1">
      <alignment horizontal="center"/>
    </xf>
    <xf numFmtId="43" fontId="4" fillId="2" borderId="10" xfId="1" applyFont="1" applyFill="1" applyBorder="1" applyAlignment="1">
      <alignment horizontal="left" wrapText="1"/>
    </xf>
    <xf numFmtId="43" fontId="5" fillId="0" borderId="34" xfId="1" applyFont="1" applyFill="1" applyBorder="1"/>
    <xf numFmtId="43" fontId="6" fillId="2" borderId="31" xfId="1" applyFont="1" applyFill="1" applyBorder="1" applyAlignment="1">
      <alignment wrapText="1"/>
    </xf>
    <xf numFmtId="43" fontId="16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/>
    </xf>
    <xf numFmtId="0" fontId="17" fillId="2" borderId="25" xfId="1" quotePrefix="1" applyNumberFormat="1" applyFont="1" applyFill="1" applyBorder="1" applyAlignment="1">
      <alignment horizontal="center"/>
    </xf>
    <xf numFmtId="43" fontId="17" fillId="2" borderId="25" xfId="1" quotePrefix="1" applyFont="1" applyFill="1" applyBorder="1" applyAlignment="1">
      <alignment horizontal="center"/>
    </xf>
    <xf numFmtId="43" fontId="17" fillId="2" borderId="26" xfId="1" quotePrefix="1" applyFont="1" applyFill="1" applyBorder="1" applyAlignment="1">
      <alignment horizontal="center"/>
    </xf>
    <xf numFmtId="43" fontId="17" fillId="0" borderId="27" xfId="1" applyFont="1" applyFill="1" applyBorder="1" applyAlignment="1">
      <alignment horizontal="center"/>
    </xf>
    <xf numFmtId="43" fontId="17" fillId="0" borderId="28" xfId="1" applyFont="1" applyFill="1" applyBorder="1"/>
    <xf numFmtId="43" fontId="17" fillId="0" borderId="26" xfId="1" applyFont="1" applyFill="1" applyBorder="1"/>
    <xf numFmtId="43" fontId="17" fillId="0" borderId="27" xfId="1" applyFont="1" applyFill="1" applyBorder="1"/>
    <xf numFmtId="43" fontId="5" fillId="0" borderId="28" xfId="1" applyFont="1" applyFill="1" applyBorder="1"/>
    <xf numFmtId="43" fontId="5" fillId="0" borderId="25" xfId="1" applyFont="1" applyFill="1" applyBorder="1"/>
    <xf numFmtId="43" fontId="6" fillId="2" borderId="25" xfId="1" applyFont="1" applyFill="1" applyBorder="1" applyAlignment="1">
      <alignment wrapText="1"/>
    </xf>
    <xf numFmtId="43" fontId="5" fillId="0" borderId="26" xfId="1" applyFont="1" applyFill="1" applyBorder="1"/>
    <xf numFmtId="43" fontId="5" fillId="0" borderId="27" xfId="1" applyFont="1" applyFill="1" applyBorder="1"/>
    <xf numFmtId="43" fontId="5" fillId="2" borderId="29" xfId="1" applyFont="1" applyFill="1" applyBorder="1"/>
    <xf numFmtId="43" fontId="4" fillId="2" borderId="57" xfId="1" applyFont="1" applyFill="1" applyBorder="1" applyAlignment="1">
      <alignment horizontal="left" wrapText="1"/>
    </xf>
    <xf numFmtId="0" fontId="17" fillId="2" borderId="58" xfId="1" applyNumberFormat="1" applyFont="1" applyFill="1" applyBorder="1" applyAlignment="1">
      <alignment horizontal="center"/>
    </xf>
    <xf numFmtId="0" fontId="17" fillId="2" borderId="58" xfId="1" quotePrefix="1" applyNumberFormat="1" applyFont="1" applyFill="1" applyBorder="1" applyAlignment="1">
      <alignment horizontal="center"/>
    </xf>
    <xf numFmtId="43" fontId="17" fillId="2" borderId="58" xfId="1" quotePrefix="1" applyFont="1" applyFill="1" applyBorder="1" applyAlignment="1">
      <alignment horizontal="center"/>
    </xf>
    <xf numFmtId="43" fontId="17" fillId="2" borderId="59" xfId="1" quotePrefix="1" applyFont="1" applyFill="1" applyBorder="1" applyAlignment="1">
      <alignment horizontal="center"/>
    </xf>
    <xf numFmtId="43" fontId="17" fillId="0" borderId="60" xfId="1" applyFont="1" applyFill="1" applyBorder="1" applyAlignment="1">
      <alignment horizontal="center"/>
    </xf>
    <xf numFmtId="43" fontId="17" fillId="0" borderId="61" xfId="1" applyFont="1" applyFill="1" applyBorder="1"/>
    <xf numFmtId="43" fontId="17" fillId="0" borderId="59" xfId="1" applyFont="1" applyFill="1" applyBorder="1"/>
    <xf numFmtId="43" fontId="17" fillId="0" borderId="60" xfId="1" applyFont="1" applyFill="1" applyBorder="1"/>
    <xf numFmtId="43" fontId="5" fillId="0" borderId="61" xfId="1" applyFont="1" applyFill="1" applyBorder="1"/>
    <xf numFmtId="43" fontId="5" fillId="0" borderId="58" xfId="1" applyFont="1" applyFill="1" applyBorder="1"/>
    <xf numFmtId="43" fontId="6" fillId="2" borderId="58" xfId="1" applyFont="1" applyFill="1" applyBorder="1" applyAlignment="1">
      <alignment wrapText="1"/>
    </xf>
    <xf numFmtId="43" fontId="5" fillId="2" borderId="58" xfId="1" applyFont="1" applyFill="1" applyBorder="1"/>
    <xf numFmtId="43" fontId="5" fillId="0" borderId="59" xfId="1" applyFont="1" applyFill="1" applyBorder="1"/>
    <xf numFmtId="43" fontId="5" fillId="0" borderId="60" xfId="1" applyFont="1" applyFill="1" applyBorder="1"/>
    <xf numFmtId="43" fontId="5" fillId="2" borderId="62" xfId="1" applyFont="1" applyFill="1" applyBorder="1"/>
    <xf numFmtId="43" fontId="17" fillId="2" borderId="49" xfId="1" applyFont="1" applyFill="1" applyBorder="1" applyAlignment="1">
      <alignment horizontal="center"/>
    </xf>
    <xf numFmtId="43" fontId="5" fillId="0" borderId="50" xfId="1" applyFont="1" applyFill="1" applyBorder="1"/>
    <xf numFmtId="43" fontId="5" fillId="0" borderId="49" xfId="1" applyFont="1" applyFill="1" applyBorder="1"/>
    <xf numFmtId="43" fontId="5" fillId="2" borderId="63" xfId="1" applyFont="1" applyFill="1" applyBorder="1"/>
    <xf numFmtId="43" fontId="17" fillId="2" borderId="13" xfId="1" applyFont="1" applyFill="1" applyBorder="1" applyAlignment="1">
      <alignment horizontal="center"/>
    </xf>
    <xf numFmtId="43" fontId="6" fillId="0" borderId="14" xfId="1" applyFont="1" applyFill="1" applyBorder="1" applyAlignment="1">
      <alignment horizontal="center"/>
    </xf>
    <xf numFmtId="43" fontId="17" fillId="2" borderId="32" xfId="1" applyFont="1" applyFill="1" applyBorder="1"/>
    <xf numFmtId="43" fontId="5" fillId="2" borderId="32" xfId="1" applyFont="1" applyFill="1" applyBorder="1"/>
    <xf numFmtId="43" fontId="13" fillId="0" borderId="13" xfId="1" applyFont="1" applyFill="1" applyBorder="1" applyAlignment="1">
      <alignment horizontal="center"/>
    </xf>
    <xf numFmtId="43" fontId="13" fillId="0" borderId="14" xfId="1" applyFont="1" applyFill="1" applyBorder="1"/>
    <xf numFmtId="43" fontId="13" fillId="0" borderId="12" xfId="1" applyFont="1" applyFill="1" applyBorder="1"/>
    <xf numFmtId="43" fontId="13" fillId="0" borderId="13" xfId="1" applyFont="1" applyFill="1" applyBorder="1"/>
    <xf numFmtId="43" fontId="5" fillId="0" borderId="47" xfId="1" applyFont="1" applyFill="1" applyBorder="1" applyAlignment="1">
      <alignment wrapText="1"/>
    </xf>
    <xf numFmtId="43" fontId="17" fillId="2" borderId="30" xfId="1" applyFont="1" applyFill="1" applyBorder="1" applyAlignment="1">
      <alignment wrapText="1"/>
    </xf>
    <xf numFmtId="43" fontId="4" fillId="2" borderId="24" xfId="1" applyFont="1" applyFill="1" applyBorder="1" applyAlignment="1">
      <alignment horizontal="left" wrapText="1"/>
    </xf>
    <xf numFmtId="0" fontId="17" fillId="2" borderId="25" xfId="1" applyNumberFormat="1" applyFont="1" applyFill="1" applyBorder="1" applyAlignment="1">
      <alignment horizontal="center" wrapText="1"/>
    </xf>
    <xf numFmtId="0" fontId="17" fillId="2" borderId="25" xfId="1" quotePrefix="1" applyNumberFormat="1" applyFont="1" applyFill="1" applyBorder="1" applyAlignment="1">
      <alignment horizontal="center" wrapText="1"/>
    </xf>
    <xf numFmtId="43" fontId="17" fillId="2" borderId="25" xfId="1" quotePrefix="1" applyFont="1" applyFill="1" applyBorder="1" applyAlignment="1">
      <alignment horizontal="center" wrapText="1"/>
    </xf>
    <xf numFmtId="43" fontId="17" fillId="2" borderId="26" xfId="1" quotePrefix="1" applyFont="1" applyFill="1" applyBorder="1" applyAlignment="1">
      <alignment horizontal="center" wrapText="1"/>
    </xf>
    <xf numFmtId="43" fontId="5" fillId="0" borderId="29" xfId="1" applyFont="1" applyFill="1" applyBorder="1"/>
    <xf numFmtId="0" fontId="0" fillId="0" borderId="0" xfId="0" applyAlignment="1">
      <alignment horizontal="center"/>
    </xf>
    <xf numFmtId="43" fontId="11" fillId="3" borderId="16" xfId="1" applyFont="1" applyFill="1" applyBorder="1" applyAlignment="1">
      <alignment horizontal="center" wrapText="1"/>
    </xf>
    <xf numFmtId="43" fontId="19" fillId="3" borderId="20" xfId="1" applyFont="1" applyFill="1" applyBorder="1" applyAlignment="1">
      <alignment horizontal="center"/>
    </xf>
    <xf numFmtId="43" fontId="19" fillId="3" borderId="21" xfId="1" applyFont="1" applyFill="1" applyBorder="1"/>
    <xf numFmtId="43" fontId="19" fillId="3" borderId="17" xfId="1" applyFont="1" applyFill="1" applyBorder="1"/>
    <xf numFmtId="43" fontId="19" fillId="3" borderId="20" xfId="1" applyFont="1" applyFill="1" applyBorder="1"/>
    <xf numFmtId="43" fontId="19" fillId="3" borderId="22" xfId="1" applyFont="1" applyFill="1" applyBorder="1"/>
    <xf numFmtId="43" fontId="19" fillId="3" borderId="23" xfId="1" applyFont="1" applyFill="1" applyBorder="1"/>
    <xf numFmtId="43" fontId="13" fillId="5" borderId="24" xfId="1" applyFont="1" applyFill="1" applyBorder="1" applyAlignment="1">
      <alignment horizontal="center" vertical="center" wrapText="1"/>
    </xf>
    <xf numFmtId="0" fontId="14" fillId="5" borderId="25" xfId="1" applyNumberFormat="1" applyFont="1" applyFill="1" applyBorder="1" applyAlignment="1">
      <alignment horizontal="center" wrapText="1"/>
    </xf>
    <xf numFmtId="43" fontId="14" fillId="5" borderId="25" xfId="1" applyFont="1" applyFill="1" applyBorder="1" applyAlignment="1">
      <alignment horizontal="center" wrapText="1"/>
    </xf>
    <xf numFmtId="43" fontId="14" fillId="5" borderId="26" xfId="1" applyFont="1" applyFill="1" applyBorder="1" applyAlignment="1">
      <alignment horizontal="center" wrapText="1"/>
    </xf>
    <xf numFmtId="43" fontId="15" fillId="5" borderId="27" xfId="1" applyFont="1" applyFill="1" applyBorder="1" applyAlignment="1">
      <alignment horizontal="center"/>
    </xf>
    <xf numFmtId="43" fontId="15" fillId="5" borderId="28" xfId="1" applyFont="1" applyFill="1" applyBorder="1"/>
    <xf numFmtId="43" fontId="15" fillId="5" borderId="26" xfId="1" applyFont="1" applyFill="1" applyBorder="1"/>
    <xf numFmtId="43" fontId="15" fillId="5" borderId="27" xfId="1" applyFont="1" applyFill="1" applyBorder="1"/>
    <xf numFmtId="43" fontId="15" fillId="5" borderId="25" xfId="1" applyFont="1" applyFill="1" applyBorder="1"/>
    <xf numFmtId="43" fontId="15" fillId="5" borderId="29" xfId="1" applyFont="1" applyFill="1" applyBorder="1"/>
    <xf numFmtId="43" fontId="11" fillId="4" borderId="16" xfId="1" applyFont="1" applyFill="1" applyBorder="1" applyAlignment="1">
      <alignment horizontal="center" wrapText="1"/>
    </xf>
    <xf numFmtId="43" fontId="12" fillId="4" borderId="20" xfId="1" applyFont="1" applyFill="1" applyBorder="1" applyAlignment="1">
      <alignment horizontal="center"/>
    </xf>
    <xf numFmtId="43" fontId="12" fillId="4" borderId="21" xfId="1" applyFont="1" applyFill="1" applyBorder="1" applyAlignment="1"/>
    <xf numFmtId="43" fontId="12" fillId="4" borderId="17" xfId="1" applyFont="1" applyFill="1" applyBorder="1" applyAlignment="1"/>
    <xf numFmtId="43" fontId="12" fillId="4" borderId="20" xfId="1" applyFont="1" applyFill="1" applyBorder="1" applyAlignment="1"/>
    <xf numFmtId="43" fontId="12" fillId="4" borderId="22" xfId="1" applyFont="1" applyFill="1" applyBorder="1" applyAlignment="1"/>
    <xf numFmtId="43" fontId="12" fillId="4" borderId="23" xfId="1" applyFont="1" applyFill="1" applyBorder="1" applyAlignment="1"/>
    <xf numFmtId="43" fontId="13" fillId="5" borderId="36" xfId="1" applyFont="1" applyFill="1" applyBorder="1" applyAlignment="1">
      <alignment horizontal="center" vertical="center" wrapText="1"/>
    </xf>
    <xf numFmtId="0" fontId="14" fillId="5" borderId="37" xfId="1" applyNumberFormat="1" applyFont="1" applyFill="1" applyBorder="1" applyAlignment="1">
      <alignment horizontal="center" wrapText="1"/>
    </xf>
    <xf numFmtId="43" fontId="14" fillId="5" borderId="37" xfId="1" applyFont="1" applyFill="1" applyBorder="1" applyAlignment="1">
      <alignment horizontal="center" wrapText="1"/>
    </xf>
    <xf numFmtId="43" fontId="14" fillId="5" borderId="38" xfId="1" applyFont="1" applyFill="1" applyBorder="1" applyAlignment="1">
      <alignment horizontal="center" wrapText="1"/>
    </xf>
    <xf numFmtId="43" fontId="15" fillId="5" borderId="39" xfId="1" applyFont="1" applyFill="1" applyBorder="1" applyAlignment="1">
      <alignment horizontal="center"/>
    </xf>
    <xf numFmtId="43" fontId="15" fillId="5" borderId="40" xfId="1" applyFont="1" applyFill="1" applyBorder="1"/>
    <xf numFmtId="43" fontId="15" fillId="5" borderId="38" xfId="1" applyFont="1" applyFill="1" applyBorder="1"/>
    <xf numFmtId="43" fontId="15" fillId="5" borderId="39" xfId="1" applyFont="1" applyFill="1" applyBorder="1"/>
    <xf numFmtId="43" fontId="15" fillId="5" borderId="37" xfId="1" applyFont="1" applyFill="1" applyBorder="1"/>
    <xf numFmtId="43" fontId="15" fillId="5" borderId="3" xfId="1" applyFont="1" applyFill="1" applyBorder="1"/>
    <xf numFmtId="43" fontId="18" fillId="5" borderId="40" xfId="1" applyFont="1" applyFill="1" applyBorder="1"/>
    <xf numFmtId="43" fontId="18" fillId="5" borderId="37" xfId="1" applyFont="1" applyFill="1" applyBorder="1"/>
    <xf numFmtId="0" fontId="17" fillId="5" borderId="37" xfId="1" applyNumberFormat="1" applyFont="1" applyFill="1" applyBorder="1" applyAlignment="1">
      <alignment horizontal="center"/>
    </xf>
    <xf numFmtId="0" fontId="17" fillId="5" borderId="37" xfId="1" quotePrefix="1" applyNumberFormat="1" applyFont="1" applyFill="1" applyBorder="1" applyAlignment="1">
      <alignment horizontal="center"/>
    </xf>
    <xf numFmtId="43" fontId="17" fillId="5" borderId="37" xfId="1" quotePrefix="1" applyFont="1" applyFill="1" applyBorder="1" applyAlignment="1">
      <alignment horizontal="center"/>
    </xf>
    <xf numFmtId="43" fontId="17" fillId="5" borderId="38" xfId="1" quotePrefix="1" applyFont="1" applyFill="1" applyBorder="1" applyAlignment="1">
      <alignment horizontal="center"/>
    </xf>
    <xf numFmtId="43" fontId="13" fillId="5" borderId="39" xfId="1" applyFont="1" applyFill="1" applyBorder="1" applyAlignment="1">
      <alignment horizontal="center"/>
    </xf>
    <xf numFmtId="43" fontId="13" fillId="5" borderId="40" xfId="1" applyFont="1" applyFill="1" applyBorder="1"/>
    <xf numFmtId="43" fontId="13" fillId="5" borderId="38" xfId="1" applyFont="1" applyFill="1" applyBorder="1"/>
    <xf numFmtId="43" fontId="13" fillId="5" borderId="39" xfId="1" applyFont="1" applyFill="1" applyBorder="1"/>
    <xf numFmtId="43" fontId="13" fillId="5" borderId="37" xfId="1" applyFont="1" applyFill="1" applyBorder="1"/>
    <xf numFmtId="43" fontId="13" fillId="5" borderId="3" xfId="1" applyFont="1" applyFill="1" applyBorder="1"/>
    <xf numFmtId="0" fontId="17" fillId="5" borderId="42" xfId="1" applyNumberFormat="1" applyFont="1" applyFill="1" applyBorder="1" applyAlignment="1">
      <alignment horizontal="center"/>
    </xf>
    <xf numFmtId="0" fontId="17" fillId="5" borderId="42" xfId="1" quotePrefix="1" applyNumberFormat="1" applyFont="1" applyFill="1" applyBorder="1" applyAlignment="1">
      <alignment horizontal="center"/>
    </xf>
    <xf numFmtId="43" fontId="17" fillId="5" borderId="42" xfId="1" quotePrefix="1" applyFont="1" applyFill="1" applyBorder="1" applyAlignment="1">
      <alignment horizontal="center"/>
    </xf>
    <xf numFmtId="43" fontId="17" fillId="5" borderId="43" xfId="1" quotePrefix="1" applyFont="1" applyFill="1" applyBorder="1" applyAlignment="1">
      <alignment horizontal="center"/>
    </xf>
    <xf numFmtId="43" fontId="17" fillId="5" borderId="44" xfId="1" applyFont="1" applyFill="1" applyBorder="1" applyAlignment="1">
      <alignment horizontal="center"/>
    </xf>
    <xf numFmtId="43" fontId="17" fillId="5" borderId="45" xfId="1" applyFont="1" applyFill="1" applyBorder="1"/>
    <xf numFmtId="43" fontId="17" fillId="5" borderId="43" xfId="1" applyFont="1" applyFill="1" applyBorder="1"/>
    <xf numFmtId="43" fontId="17" fillId="5" borderId="44" xfId="1" applyFont="1" applyFill="1" applyBorder="1"/>
    <xf numFmtId="43" fontId="4" fillId="5" borderId="45" xfId="1" applyFont="1" applyFill="1" applyBorder="1" applyAlignment="1">
      <alignment wrapText="1"/>
    </xf>
    <xf numFmtId="43" fontId="17" fillId="5" borderId="42" xfId="1" applyFont="1" applyFill="1" applyBorder="1"/>
    <xf numFmtId="43" fontId="5" fillId="5" borderId="42" xfId="1" applyFont="1" applyFill="1" applyBorder="1"/>
    <xf numFmtId="43" fontId="5" fillId="5" borderId="43" xfId="1" applyFont="1" applyFill="1" applyBorder="1"/>
    <xf numFmtId="43" fontId="5" fillId="5" borderId="44" xfId="1" applyFont="1" applyFill="1" applyBorder="1"/>
    <xf numFmtId="43" fontId="5" fillId="5" borderId="46" xfId="1" applyFont="1" applyFill="1" applyBorder="1"/>
    <xf numFmtId="0" fontId="17" fillId="5" borderId="25" xfId="1" applyNumberFormat="1" applyFont="1" applyFill="1" applyBorder="1" applyAlignment="1">
      <alignment horizontal="center"/>
    </xf>
    <xf numFmtId="0" fontId="17" fillId="5" borderId="25" xfId="1" quotePrefix="1" applyNumberFormat="1" applyFont="1" applyFill="1" applyBorder="1" applyAlignment="1">
      <alignment horizontal="center"/>
    </xf>
    <xf numFmtId="43" fontId="17" fillId="5" borderId="25" xfId="1" quotePrefix="1" applyFont="1" applyFill="1" applyBorder="1" applyAlignment="1">
      <alignment horizontal="center"/>
    </xf>
    <xf numFmtId="43" fontId="17" fillId="5" borderId="26" xfId="1" quotePrefix="1" applyFont="1" applyFill="1" applyBorder="1" applyAlignment="1">
      <alignment horizontal="center"/>
    </xf>
    <xf numFmtId="43" fontId="13" fillId="5" borderId="27" xfId="1" applyFont="1" applyFill="1" applyBorder="1" applyAlignment="1">
      <alignment horizontal="center"/>
    </xf>
    <xf numFmtId="43" fontId="13" fillId="5" borderId="28" xfId="1" applyFont="1" applyFill="1" applyBorder="1"/>
    <xf numFmtId="43" fontId="13" fillId="5" borderId="26" xfId="1" applyFont="1" applyFill="1" applyBorder="1"/>
    <xf numFmtId="43" fontId="13" fillId="5" borderId="27" xfId="1" applyFont="1" applyFill="1" applyBorder="1"/>
    <xf numFmtId="43" fontId="13" fillId="5" borderId="25" xfId="1" applyFont="1" applyFill="1" applyBorder="1"/>
    <xf numFmtId="43" fontId="13" fillId="5" borderId="29" xfId="1" applyFont="1" applyFill="1" applyBorder="1"/>
    <xf numFmtId="0" fontId="11" fillId="4" borderId="16" xfId="1" applyNumberFormat="1" applyFont="1" applyFill="1" applyBorder="1" applyAlignment="1">
      <alignment horizontal="center" wrapText="1"/>
    </xf>
    <xf numFmtId="43" fontId="19" fillId="4" borderId="20" xfId="1" applyFont="1" applyFill="1" applyBorder="1" applyAlignment="1">
      <alignment horizontal="center"/>
    </xf>
    <xf numFmtId="0" fontId="4" fillId="5" borderId="25" xfId="1" applyNumberFormat="1" applyFont="1" applyFill="1" applyBorder="1" applyAlignment="1">
      <alignment horizontal="center"/>
    </xf>
    <xf numFmtId="43" fontId="4" fillId="5" borderId="25" xfId="1" applyFont="1" applyFill="1" applyBorder="1" applyAlignment="1">
      <alignment horizontal="center"/>
    </xf>
    <xf numFmtId="43" fontId="4" fillId="5" borderId="26" xfId="1" applyFont="1" applyFill="1" applyBorder="1" applyAlignment="1">
      <alignment horizontal="center"/>
    </xf>
    <xf numFmtId="43" fontId="5" fillId="5" borderId="45" xfId="1" applyFont="1" applyFill="1" applyBorder="1"/>
    <xf numFmtId="0" fontId="17" fillId="5" borderId="38" xfId="1" quotePrefix="1" applyNumberFormat="1" applyFont="1" applyFill="1" applyBorder="1" applyAlignment="1">
      <alignment horizontal="center"/>
    </xf>
    <xf numFmtId="43" fontId="13" fillId="4" borderId="64" xfId="1" applyFont="1" applyFill="1" applyBorder="1" applyAlignment="1">
      <alignment horizontal="center" vertical="center" wrapText="1"/>
    </xf>
    <xf numFmtId="43" fontId="12" fillId="4" borderId="65" xfId="1" applyFont="1" applyFill="1" applyBorder="1" applyAlignment="1">
      <alignment horizontal="right" wrapText="1"/>
    </xf>
    <xf numFmtId="43" fontId="12" fillId="4" borderId="66" xfId="1" applyFont="1" applyFill="1" applyBorder="1" applyAlignment="1">
      <alignment horizontal="right" wrapText="1"/>
    </xf>
    <xf numFmtId="43" fontId="19" fillId="4" borderId="67" xfId="1" applyFont="1" applyFill="1" applyBorder="1" applyAlignment="1">
      <alignment horizontal="center"/>
    </xf>
    <xf numFmtId="43" fontId="19" fillId="4" borderId="68" xfId="1" applyFont="1" applyFill="1" applyBorder="1"/>
    <xf numFmtId="43" fontId="19" fillId="4" borderId="66" xfId="1" applyFont="1" applyFill="1" applyBorder="1"/>
    <xf numFmtId="43" fontId="19" fillId="4" borderId="67" xfId="1" applyFont="1" applyFill="1" applyBorder="1"/>
    <xf numFmtId="43" fontId="19" fillId="4" borderId="65" xfId="1" applyFont="1" applyFill="1" applyBorder="1"/>
    <xf numFmtId="43" fontId="19" fillId="4" borderId="69" xfId="1" applyFont="1" applyFill="1" applyBorder="1"/>
    <xf numFmtId="0" fontId="17" fillId="5" borderId="42" xfId="1" applyNumberFormat="1" applyFont="1" applyFill="1" applyBorder="1" applyAlignment="1">
      <alignment horizontal="center" wrapText="1"/>
    </xf>
    <xf numFmtId="0" fontId="17" fillId="5" borderId="42" xfId="1" quotePrefix="1" applyNumberFormat="1" applyFont="1" applyFill="1" applyBorder="1" applyAlignment="1">
      <alignment horizontal="center" wrapText="1"/>
    </xf>
    <xf numFmtId="43" fontId="17" fillId="5" borderId="42" xfId="1" quotePrefix="1" applyFont="1" applyFill="1" applyBorder="1" applyAlignment="1">
      <alignment horizontal="center" wrapText="1"/>
    </xf>
    <xf numFmtId="43" fontId="17" fillId="5" borderId="43" xfId="1" quotePrefix="1" applyFont="1" applyFill="1" applyBorder="1" applyAlignment="1">
      <alignment horizontal="center" wrapText="1"/>
    </xf>
    <xf numFmtId="43" fontId="4" fillId="0" borderId="33" xfId="1" applyFont="1" applyFill="1" applyBorder="1" applyAlignment="1">
      <alignment horizontal="center"/>
    </xf>
    <xf numFmtId="43" fontId="4" fillId="0" borderId="49" xfId="1" applyFont="1" applyFill="1" applyBorder="1" applyAlignment="1">
      <alignment horizontal="center"/>
    </xf>
    <xf numFmtId="43" fontId="4" fillId="0" borderId="13" xfId="1" applyFont="1" applyFill="1" applyBorder="1" applyAlignment="1">
      <alignment horizontal="center"/>
    </xf>
    <xf numFmtId="43" fontId="4" fillId="2" borderId="33" xfId="1" applyFont="1" applyFill="1" applyBorder="1" applyAlignment="1">
      <alignment horizontal="center"/>
    </xf>
    <xf numFmtId="43" fontId="4" fillId="2" borderId="49" xfId="1" applyFont="1" applyFill="1" applyBorder="1" applyAlignment="1">
      <alignment horizontal="center"/>
    </xf>
    <xf numFmtId="43" fontId="4" fillId="2" borderId="31" xfId="1" applyFont="1" applyFill="1" applyBorder="1" applyAlignment="1">
      <alignment wrapText="1"/>
    </xf>
    <xf numFmtId="43" fontId="4" fillId="2" borderId="70" xfId="1" applyFont="1" applyFill="1" applyBorder="1" applyAlignment="1">
      <alignment wrapText="1"/>
    </xf>
    <xf numFmtId="43" fontId="13" fillId="0" borderId="71" xfId="1" applyFont="1" applyFill="1" applyBorder="1" applyAlignment="1">
      <alignment horizontal="center"/>
    </xf>
    <xf numFmtId="43" fontId="13" fillId="0" borderId="72" xfId="1" applyFont="1" applyFill="1" applyBorder="1"/>
    <xf numFmtId="43" fontId="13" fillId="0" borderId="71" xfId="1" applyFont="1" applyFill="1" applyBorder="1"/>
    <xf numFmtId="43" fontId="5" fillId="0" borderId="72" xfId="1" applyFont="1" applyFill="1" applyBorder="1"/>
    <xf numFmtId="43" fontId="4" fillId="2" borderId="72" xfId="1" applyFont="1" applyFill="1" applyBorder="1" applyAlignment="1">
      <alignment wrapText="1"/>
    </xf>
    <xf numFmtId="43" fontId="5" fillId="0" borderId="71" xfId="1" applyFont="1" applyFill="1" applyBorder="1"/>
    <xf numFmtId="43" fontId="5" fillId="2" borderId="73" xfId="1" applyFont="1" applyFill="1" applyBorder="1"/>
    <xf numFmtId="0" fontId="17" fillId="5" borderId="74" xfId="1" applyNumberFormat="1" applyFont="1" applyFill="1" applyBorder="1" applyAlignment="1">
      <alignment horizontal="center"/>
    </xf>
    <xf numFmtId="0" fontId="17" fillId="5" borderId="74" xfId="1" quotePrefix="1" applyNumberFormat="1" applyFont="1" applyFill="1" applyBorder="1" applyAlignment="1">
      <alignment horizontal="center"/>
    </xf>
    <xf numFmtId="43" fontId="17" fillId="5" borderId="74" xfId="1" quotePrefix="1" applyFont="1" applyFill="1" applyBorder="1" applyAlignment="1">
      <alignment horizontal="center"/>
    </xf>
    <xf numFmtId="43" fontId="17" fillId="5" borderId="75" xfId="1" quotePrefix="1" applyFont="1" applyFill="1" applyBorder="1" applyAlignment="1">
      <alignment horizontal="center"/>
    </xf>
    <xf numFmtId="43" fontId="17" fillId="5" borderId="76" xfId="1" applyFont="1" applyFill="1" applyBorder="1" applyAlignment="1">
      <alignment horizontal="center"/>
    </xf>
    <xf numFmtId="0" fontId="17" fillId="2" borderId="78" xfId="1" applyNumberFormat="1" applyFont="1" applyFill="1" applyBorder="1" applyAlignment="1">
      <alignment horizontal="center"/>
    </xf>
    <xf numFmtId="0" fontId="17" fillId="2" borderId="78" xfId="1" quotePrefix="1" applyNumberFormat="1" applyFont="1" applyFill="1" applyBorder="1" applyAlignment="1">
      <alignment horizontal="center"/>
    </xf>
    <xf numFmtId="43" fontId="17" fillId="2" borderId="78" xfId="1" quotePrefix="1" applyFont="1" applyFill="1" applyBorder="1" applyAlignment="1">
      <alignment horizontal="center"/>
    </xf>
    <xf numFmtId="43" fontId="17" fillId="2" borderId="77" xfId="1" quotePrefix="1" applyFont="1" applyFill="1" applyBorder="1" applyAlignment="1">
      <alignment horizontal="center"/>
    </xf>
    <xf numFmtId="43" fontId="4" fillId="0" borderId="79" xfId="1" applyFont="1" applyFill="1" applyBorder="1" applyAlignment="1">
      <alignment horizontal="center"/>
    </xf>
    <xf numFmtId="43" fontId="5" fillId="5" borderId="74" xfId="1" applyFont="1" applyFill="1" applyBorder="1"/>
    <xf numFmtId="43" fontId="5" fillId="0" borderId="5" xfId="1" applyFont="1" applyFill="1" applyBorder="1"/>
    <xf numFmtId="43" fontId="6" fillId="2" borderId="31" xfId="1" applyFont="1" applyFill="1" applyBorder="1" applyAlignment="1">
      <alignment horizontal="center" wrapText="1"/>
    </xf>
    <xf numFmtId="43" fontId="6" fillId="0" borderId="11" xfId="1" applyFont="1" applyFill="1" applyBorder="1" applyAlignment="1">
      <alignment wrapText="1"/>
    </xf>
    <xf numFmtId="43" fontId="6" fillId="0" borderId="25" xfId="1" applyFont="1" applyFill="1" applyBorder="1" applyAlignment="1">
      <alignment wrapText="1"/>
    </xf>
    <xf numFmtId="43" fontId="6" fillId="2" borderId="11" xfId="1" applyFont="1" applyFill="1" applyBorder="1" applyAlignment="1">
      <alignment wrapText="1"/>
    </xf>
    <xf numFmtId="43" fontId="5" fillId="0" borderId="47" xfId="1" applyFont="1" applyFill="1" applyBorder="1" applyAlignment="1">
      <alignment horizontal="center"/>
    </xf>
    <xf numFmtId="43" fontId="6" fillId="0" borderId="47" xfId="1" applyFont="1" applyFill="1" applyBorder="1" applyAlignment="1">
      <alignment wrapText="1"/>
    </xf>
    <xf numFmtId="43" fontId="6" fillId="0" borderId="31" xfId="1" applyFont="1" applyFill="1" applyBorder="1" applyAlignment="1">
      <alignment wrapText="1"/>
    </xf>
    <xf numFmtId="43" fontId="6" fillId="2" borderId="31" xfId="1" applyFont="1" applyFill="1" applyBorder="1"/>
    <xf numFmtId="8" fontId="13" fillId="5" borderId="37" xfId="1" applyNumberFormat="1" applyFont="1" applyFill="1" applyBorder="1"/>
    <xf numFmtId="43" fontId="6" fillId="0" borderId="31" xfId="1" applyFont="1" applyFill="1" applyBorder="1" applyAlignment="1">
      <alignment horizontal="right"/>
    </xf>
    <xf numFmtId="8" fontId="6" fillId="0" borderId="11" xfId="1" applyNumberFormat="1" applyFont="1" applyFill="1" applyBorder="1" applyAlignment="1">
      <alignment horizontal="right"/>
    </xf>
    <xf numFmtId="43" fontId="6" fillId="2" borderId="31" xfId="1" applyFont="1" applyFill="1" applyBorder="1" applyAlignment="1">
      <alignment horizontal="right"/>
    </xf>
    <xf numFmtId="43" fontId="6" fillId="5" borderId="42" xfId="1" applyFont="1" applyFill="1" applyBorder="1" applyAlignment="1">
      <alignment horizontal="right"/>
    </xf>
    <xf numFmtId="43" fontId="6" fillId="0" borderId="47" xfId="1" applyFont="1" applyFill="1" applyBorder="1" applyAlignment="1">
      <alignment horizontal="right"/>
    </xf>
    <xf numFmtId="43" fontId="6" fillId="0" borderId="31" xfId="1" applyFont="1" applyFill="1" applyBorder="1"/>
    <xf numFmtId="43" fontId="6" fillId="0" borderId="11" xfId="1" applyFont="1" applyFill="1" applyBorder="1"/>
    <xf numFmtId="43" fontId="4" fillId="2" borderId="13" xfId="1" applyFont="1" applyFill="1" applyBorder="1" applyAlignment="1">
      <alignment horizontal="center"/>
    </xf>
    <xf numFmtId="43" fontId="17" fillId="2" borderId="12" xfId="1" applyFont="1" applyFill="1" applyBorder="1"/>
    <xf numFmtId="43" fontId="5" fillId="2" borderId="12" xfId="1" applyFont="1" applyFill="1" applyBorder="1"/>
    <xf numFmtId="43" fontId="25" fillId="2" borderId="74" xfId="1" quotePrefix="1" applyFont="1" applyFill="1" applyBorder="1" applyAlignment="1">
      <alignment horizontal="center"/>
    </xf>
    <xf numFmtId="0" fontId="25" fillId="2" borderId="75" xfId="1" quotePrefix="1" applyNumberFormat="1" applyFont="1" applyFill="1" applyBorder="1" applyAlignment="1">
      <alignment horizontal="center"/>
    </xf>
    <xf numFmtId="43" fontId="24" fillId="2" borderId="76" xfId="1" applyFont="1" applyFill="1" applyBorder="1" applyAlignment="1">
      <alignment horizontal="center"/>
    </xf>
    <xf numFmtId="43" fontId="24" fillId="2" borderId="80" xfId="1" applyFont="1" applyFill="1" applyBorder="1"/>
    <xf numFmtId="43" fontId="13" fillId="2" borderId="75" xfId="1" applyFont="1" applyFill="1" applyBorder="1"/>
    <xf numFmtId="43" fontId="13" fillId="2" borderId="76" xfId="1" applyFont="1" applyFill="1" applyBorder="1"/>
    <xf numFmtId="43" fontId="13" fillId="2" borderId="80" xfId="1" applyFont="1" applyFill="1" applyBorder="1"/>
    <xf numFmtId="43" fontId="13" fillId="2" borderId="74" xfId="1" applyFont="1" applyFill="1" applyBorder="1"/>
    <xf numFmtId="43" fontId="13" fillId="2" borderId="74" xfId="1" applyFont="1" applyFill="1" applyBorder="1" applyAlignment="1">
      <alignment wrapText="1"/>
    </xf>
    <xf numFmtId="43" fontId="4" fillId="0" borderId="48" xfId="1" applyFont="1" applyFill="1" applyBorder="1"/>
    <xf numFmtId="8" fontId="15" fillId="5" borderId="37" xfId="1" applyNumberFormat="1" applyFont="1" applyFill="1" applyBorder="1"/>
    <xf numFmtId="43" fontId="16" fillId="2" borderId="81" xfId="1" applyFont="1" applyFill="1" applyBorder="1" applyAlignment="1">
      <alignment horizontal="left" wrapText="1"/>
    </xf>
    <xf numFmtId="0" fontId="17" fillId="2" borderId="70" xfId="1" applyNumberFormat="1" applyFont="1" applyFill="1" applyBorder="1" applyAlignment="1">
      <alignment horizontal="center"/>
    </xf>
    <xf numFmtId="0" fontId="17" fillId="2" borderId="70" xfId="1" quotePrefix="1" applyNumberFormat="1" applyFont="1" applyFill="1" applyBorder="1" applyAlignment="1">
      <alignment horizontal="center"/>
    </xf>
    <xf numFmtId="43" fontId="17" fillId="2" borderId="70" xfId="1" quotePrefix="1" applyFont="1" applyFill="1" applyBorder="1" applyAlignment="1">
      <alignment horizontal="center"/>
    </xf>
    <xf numFmtId="43" fontId="17" fillId="2" borderId="82" xfId="1" quotePrefix="1" applyFont="1" applyFill="1" applyBorder="1" applyAlignment="1">
      <alignment horizontal="center"/>
    </xf>
    <xf numFmtId="43" fontId="4" fillId="2" borderId="83" xfId="1" applyFont="1" applyFill="1" applyBorder="1" applyAlignment="1">
      <alignment horizontal="center"/>
    </xf>
    <xf numFmtId="43" fontId="17" fillId="2" borderId="84" xfId="1" applyFont="1" applyFill="1" applyBorder="1"/>
    <xf numFmtId="43" fontId="17" fillId="2" borderId="82" xfId="1" applyFont="1" applyFill="1" applyBorder="1"/>
    <xf numFmtId="43" fontId="17" fillId="0" borderId="83" xfId="1" applyFont="1" applyFill="1" applyBorder="1"/>
    <xf numFmtId="43" fontId="17" fillId="2" borderId="70" xfId="1" applyFont="1" applyFill="1" applyBorder="1"/>
    <xf numFmtId="43" fontId="5" fillId="2" borderId="70" xfId="1" applyFont="1" applyFill="1" applyBorder="1"/>
    <xf numFmtId="43" fontId="5" fillId="2" borderId="82" xfId="1" applyFont="1" applyFill="1" applyBorder="1"/>
    <xf numFmtId="43" fontId="5" fillId="0" borderId="83" xfId="1" applyFont="1" applyFill="1" applyBorder="1"/>
    <xf numFmtId="43" fontId="5" fillId="2" borderId="85" xfId="1" applyFont="1" applyFill="1" applyBorder="1"/>
    <xf numFmtId="0" fontId="17" fillId="2" borderId="42" xfId="1" applyNumberFormat="1" applyFont="1" applyFill="1" applyBorder="1" applyAlignment="1">
      <alignment horizontal="center"/>
    </xf>
    <xf numFmtId="0" fontId="17" fillId="2" borderId="42" xfId="1" quotePrefix="1" applyNumberFormat="1" applyFont="1" applyFill="1" applyBorder="1" applyAlignment="1">
      <alignment horizontal="center"/>
    </xf>
    <xf numFmtId="43" fontId="17" fillId="2" borderId="42" xfId="1" quotePrefix="1" applyFont="1" applyFill="1" applyBorder="1" applyAlignment="1">
      <alignment horizontal="center"/>
    </xf>
    <xf numFmtId="43" fontId="17" fillId="2" borderId="43" xfId="1" quotePrefix="1" applyFont="1" applyFill="1" applyBorder="1" applyAlignment="1">
      <alignment horizontal="center"/>
    </xf>
    <xf numFmtId="43" fontId="17" fillId="2" borderId="44" xfId="1" applyFont="1" applyFill="1" applyBorder="1" applyAlignment="1">
      <alignment horizontal="center"/>
    </xf>
    <xf numFmtId="43" fontId="17" fillId="2" borderId="45" xfId="1" applyFont="1" applyFill="1" applyBorder="1"/>
    <xf numFmtId="43" fontId="17" fillId="2" borderId="43" xfId="1" applyFont="1" applyFill="1" applyBorder="1"/>
    <xf numFmtId="43" fontId="17" fillId="2" borderId="44" xfId="1" applyFont="1" applyFill="1" applyBorder="1"/>
    <xf numFmtId="43" fontId="5" fillId="2" borderId="45" xfId="1" applyFont="1" applyFill="1" applyBorder="1"/>
    <xf numFmtId="43" fontId="5" fillId="2" borderId="42" xfId="1" applyFont="1" applyFill="1" applyBorder="1"/>
    <xf numFmtId="43" fontId="5" fillId="2" borderId="43" xfId="1" applyFont="1" applyFill="1" applyBorder="1"/>
    <xf numFmtId="43" fontId="5" fillId="2" borderId="44" xfId="1" applyFont="1" applyFill="1" applyBorder="1"/>
    <xf numFmtId="43" fontId="5" fillId="2" borderId="46" xfId="1" applyFont="1" applyFill="1" applyBorder="1"/>
    <xf numFmtId="43" fontId="6" fillId="2" borderId="42" xfId="1" applyFont="1" applyFill="1" applyBorder="1" applyAlignment="1">
      <alignment wrapText="1"/>
    </xf>
    <xf numFmtId="8" fontId="6" fillId="0" borderId="11" xfId="1" applyNumberFormat="1" applyFont="1" applyFill="1" applyBorder="1" applyAlignment="1">
      <alignment wrapText="1"/>
    </xf>
    <xf numFmtId="8" fontId="6" fillId="0" borderId="31" xfId="1" applyNumberFormat="1" applyFont="1" applyFill="1" applyBorder="1" applyAlignment="1">
      <alignment horizontal="left" wrapText="1"/>
    </xf>
    <xf numFmtId="43" fontId="5" fillId="2" borderId="70" xfId="1" applyFont="1" applyFill="1" applyBorder="1" applyAlignment="1">
      <alignment wrapText="1"/>
    </xf>
    <xf numFmtId="8" fontId="6" fillId="2" borderId="70" xfId="1" applyNumberFormat="1" applyFont="1" applyFill="1" applyBorder="1" applyAlignment="1">
      <alignment wrapText="1"/>
    </xf>
    <xf numFmtId="43" fontId="6" fillId="0" borderId="25" xfId="1" applyFont="1" applyFill="1" applyBorder="1"/>
    <xf numFmtId="43" fontId="6" fillId="0" borderId="11" xfId="1" applyFont="1" applyFill="1" applyBorder="1" applyAlignment="1">
      <alignment horizontal="center" wrapText="1"/>
    </xf>
    <xf numFmtId="43" fontId="6" fillId="0" borderId="31" xfId="1" applyFont="1" applyFill="1" applyBorder="1" applyAlignment="1"/>
    <xf numFmtId="43" fontId="13" fillId="0" borderId="86" xfId="1" applyFont="1" applyFill="1" applyBorder="1"/>
    <xf numFmtId="43" fontId="4" fillId="2" borderId="87" xfId="1" applyFont="1" applyFill="1" applyBorder="1" applyAlignment="1">
      <alignment wrapText="1"/>
    </xf>
    <xf numFmtId="43" fontId="5" fillId="0" borderId="70" xfId="1" applyFont="1" applyFill="1" applyBorder="1"/>
    <xf numFmtId="43" fontId="5" fillId="0" borderId="88" xfId="1" applyFont="1" applyFill="1" applyBorder="1"/>
    <xf numFmtId="43" fontId="5" fillId="0" borderId="89" xfId="1" applyFont="1" applyFill="1" applyBorder="1"/>
    <xf numFmtId="43" fontId="5" fillId="0" borderId="90" xfId="1" applyFont="1" applyFill="1" applyBorder="1"/>
    <xf numFmtId="43" fontId="5" fillId="2" borderId="31" xfId="1" applyFont="1" applyFill="1" applyBorder="1" applyAlignment="1">
      <alignment horizontal="right"/>
    </xf>
    <xf numFmtId="8" fontId="5" fillId="2" borderId="70" xfId="1" applyNumberFormat="1" applyFont="1" applyFill="1" applyBorder="1" applyAlignment="1">
      <alignment wrapText="1"/>
    </xf>
    <xf numFmtId="43" fontId="5" fillId="0" borderId="25" xfId="1" applyFont="1" applyFill="1" applyBorder="1" applyAlignment="1">
      <alignment wrapText="1"/>
    </xf>
    <xf numFmtId="43" fontId="5" fillId="0" borderId="31" xfId="1" applyFont="1" applyFill="1" applyBorder="1" applyAlignment="1">
      <alignment horizontal="right"/>
    </xf>
    <xf numFmtId="43" fontId="5" fillId="2" borderId="42" xfId="1" applyFont="1" applyFill="1" applyBorder="1" applyAlignment="1">
      <alignment wrapText="1"/>
    </xf>
    <xf numFmtId="0" fontId="0" fillId="0" borderId="0" xfId="0" applyFill="1"/>
    <xf numFmtId="0" fontId="5" fillId="0" borderId="0" xfId="1" applyNumberFormat="1" applyFont="1" applyFill="1" applyAlignment="1">
      <alignment horizontal="center"/>
    </xf>
    <xf numFmtId="43" fontId="5" fillId="0" borderId="0" xfId="1" applyFont="1" applyFill="1" applyAlignment="1">
      <alignment horizontal="center"/>
    </xf>
    <xf numFmtId="0" fontId="6" fillId="0" borderId="5" xfId="1" applyNumberFormat="1" applyFont="1" applyFill="1" applyBorder="1" applyAlignment="1">
      <alignment horizontal="center"/>
    </xf>
    <xf numFmtId="0" fontId="6" fillId="0" borderId="5" xfId="1" applyNumberFormat="1" applyFont="1" applyFill="1" applyBorder="1" applyAlignment="1">
      <alignment horizontal="center" wrapText="1"/>
    </xf>
    <xf numFmtId="43" fontId="6" fillId="0" borderId="5" xfId="1" applyFont="1" applyFill="1" applyBorder="1" applyAlignment="1">
      <alignment wrapText="1"/>
    </xf>
    <xf numFmtId="43" fontId="6" fillId="0" borderId="6" xfId="1" applyFont="1" applyFill="1" applyBorder="1" applyAlignment="1">
      <alignment wrapText="1"/>
    </xf>
    <xf numFmtId="43" fontId="7" fillId="0" borderId="7" xfId="1" applyFont="1" applyFill="1" applyBorder="1" applyAlignment="1">
      <alignment horizontal="center" wrapText="1"/>
    </xf>
    <xf numFmtId="43" fontId="8" fillId="0" borderId="9" xfId="1" applyFont="1" applyFill="1" applyBorder="1" applyAlignment="1">
      <alignment horizontal="center" wrapText="1"/>
    </xf>
    <xf numFmtId="0" fontId="11" fillId="0" borderId="16" xfId="1" applyNumberFormat="1" applyFont="1" applyFill="1" applyBorder="1" applyAlignment="1">
      <alignment horizontal="center" wrapText="1"/>
    </xf>
    <xf numFmtId="43" fontId="13" fillId="0" borderId="24" xfId="1" applyFont="1" applyFill="1" applyBorder="1" applyAlignment="1">
      <alignment horizontal="center" vertical="center" wrapText="1"/>
    </xf>
    <xf numFmtId="0" fontId="17" fillId="0" borderId="25" xfId="1" applyNumberFormat="1" applyFont="1" applyFill="1" applyBorder="1" applyAlignment="1">
      <alignment horizontal="center"/>
    </xf>
    <xf numFmtId="0" fontId="17" fillId="0" borderId="25" xfId="1" quotePrefix="1" applyNumberFormat="1" applyFont="1" applyFill="1" applyBorder="1" applyAlignment="1">
      <alignment horizontal="center"/>
    </xf>
    <xf numFmtId="43" fontId="17" fillId="0" borderId="25" xfId="1" quotePrefix="1" applyFont="1" applyFill="1" applyBorder="1" applyAlignment="1">
      <alignment horizontal="center"/>
    </xf>
    <xf numFmtId="43" fontId="17" fillId="0" borderId="26" xfId="1" quotePrefix="1" applyFont="1" applyFill="1" applyBorder="1" applyAlignment="1">
      <alignment horizontal="center"/>
    </xf>
    <xf numFmtId="43" fontId="13" fillId="0" borderId="27" xfId="1" applyFont="1" applyFill="1" applyBorder="1" applyAlignment="1">
      <alignment horizontal="center"/>
    </xf>
    <xf numFmtId="43" fontId="13" fillId="0" borderId="28" xfId="1" applyFont="1" applyFill="1" applyBorder="1"/>
    <xf numFmtId="43" fontId="13" fillId="0" borderId="26" xfId="1" applyFont="1" applyFill="1" applyBorder="1"/>
    <xf numFmtId="43" fontId="13" fillId="0" borderId="27" xfId="1" applyFont="1" applyFill="1" applyBorder="1"/>
    <xf numFmtId="43" fontId="13" fillId="0" borderId="25" xfId="1" applyFont="1" applyFill="1" applyBorder="1"/>
    <xf numFmtId="43" fontId="13" fillId="0" borderId="29" xfId="1" applyFont="1" applyFill="1" applyBorder="1"/>
    <xf numFmtId="43" fontId="16" fillId="0" borderId="30" xfId="1" applyFont="1" applyFill="1" applyBorder="1" applyAlignment="1">
      <alignment horizontal="left" wrapText="1"/>
    </xf>
    <xf numFmtId="0" fontId="17" fillId="0" borderId="31" xfId="1" applyNumberFormat="1" applyFont="1" applyFill="1" applyBorder="1" applyAlignment="1">
      <alignment horizontal="center"/>
    </xf>
    <xf numFmtId="0" fontId="17" fillId="0" borderId="31" xfId="1" quotePrefix="1" applyNumberFormat="1" applyFont="1" applyFill="1" applyBorder="1" applyAlignment="1">
      <alignment horizontal="center"/>
    </xf>
    <xf numFmtId="43" fontId="17" fillId="0" borderId="31" xfId="1" quotePrefix="1" applyFont="1" applyFill="1" applyBorder="1" applyAlignment="1">
      <alignment horizontal="center"/>
    </xf>
    <xf numFmtId="43" fontId="17" fillId="0" borderId="32" xfId="1" quotePrefix="1" applyFont="1" applyFill="1" applyBorder="1" applyAlignment="1">
      <alignment horizontal="center"/>
    </xf>
    <xf numFmtId="43" fontId="4" fillId="0" borderId="10" xfId="1" applyFont="1" applyFill="1" applyBorder="1" applyAlignment="1">
      <alignment horizontal="left" wrapText="1"/>
    </xf>
    <xf numFmtId="0" fontId="17" fillId="0" borderId="11" xfId="1" applyNumberFormat="1" applyFont="1" applyFill="1" applyBorder="1" applyAlignment="1">
      <alignment horizontal="center"/>
    </xf>
    <xf numFmtId="0" fontId="17" fillId="0" borderId="11" xfId="1" quotePrefix="1" applyNumberFormat="1" applyFont="1" applyFill="1" applyBorder="1" applyAlignment="1">
      <alignment horizontal="center"/>
    </xf>
    <xf numFmtId="43" fontId="17" fillId="0" borderId="11" xfId="1" quotePrefix="1" applyFont="1" applyFill="1" applyBorder="1" applyAlignment="1">
      <alignment horizontal="center"/>
    </xf>
    <xf numFmtId="43" fontId="17" fillId="0" borderId="12" xfId="1" quotePrefix="1" applyFont="1" applyFill="1" applyBorder="1" applyAlignment="1">
      <alignment horizontal="center"/>
    </xf>
    <xf numFmtId="43" fontId="5" fillId="0" borderId="15" xfId="1" applyFont="1" applyFill="1" applyBorder="1"/>
    <xf numFmtId="43" fontId="13" fillId="0" borderId="36" xfId="1" applyFont="1" applyFill="1" applyBorder="1" applyAlignment="1">
      <alignment horizontal="center" vertical="center" wrapText="1"/>
    </xf>
    <xf numFmtId="0" fontId="17" fillId="0" borderId="37" xfId="1" applyNumberFormat="1" applyFont="1" applyFill="1" applyBorder="1" applyAlignment="1">
      <alignment horizontal="center"/>
    </xf>
    <xf numFmtId="0" fontId="17" fillId="0" borderId="37" xfId="1" quotePrefix="1" applyNumberFormat="1" applyFont="1" applyFill="1" applyBorder="1" applyAlignment="1">
      <alignment horizontal="center"/>
    </xf>
    <xf numFmtId="43" fontId="17" fillId="0" borderId="37" xfId="1" quotePrefix="1" applyFont="1" applyFill="1" applyBorder="1" applyAlignment="1">
      <alignment horizontal="center"/>
    </xf>
    <xf numFmtId="43" fontId="17" fillId="0" borderId="38" xfId="1" quotePrefix="1" applyFont="1" applyFill="1" applyBorder="1" applyAlignment="1">
      <alignment horizontal="center"/>
    </xf>
    <xf numFmtId="43" fontId="13" fillId="0" borderId="39" xfId="1" applyFont="1" applyFill="1" applyBorder="1" applyAlignment="1">
      <alignment horizontal="center"/>
    </xf>
    <xf numFmtId="43" fontId="13" fillId="0" borderId="40" xfId="1" applyFont="1" applyFill="1" applyBorder="1"/>
    <xf numFmtId="43" fontId="13" fillId="0" borderId="38" xfId="1" applyFont="1" applyFill="1" applyBorder="1"/>
    <xf numFmtId="43" fontId="13" fillId="0" borderId="39" xfId="1" applyFont="1" applyFill="1" applyBorder="1"/>
    <xf numFmtId="43" fontId="13" fillId="0" borderId="37" xfId="1" applyFont="1" applyFill="1" applyBorder="1"/>
    <xf numFmtId="43" fontId="13" fillId="0" borderId="3" xfId="1" applyFont="1" applyFill="1" applyBorder="1"/>
    <xf numFmtId="43" fontId="16" fillId="0" borderId="10" xfId="1" applyFont="1" applyFill="1" applyBorder="1" applyAlignment="1">
      <alignment horizontal="left" wrapText="1"/>
    </xf>
    <xf numFmtId="43" fontId="16" fillId="0" borderId="24" xfId="1" applyFont="1" applyFill="1" applyBorder="1" applyAlignment="1">
      <alignment horizontal="left" wrapText="1"/>
    </xf>
    <xf numFmtId="43" fontId="4" fillId="0" borderId="57" xfId="1" applyFont="1" applyFill="1" applyBorder="1" applyAlignment="1">
      <alignment horizontal="left" wrapText="1"/>
    </xf>
    <xf numFmtId="0" fontId="17" fillId="0" borderId="58" xfId="1" applyNumberFormat="1" applyFont="1" applyFill="1" applyBorder="1" applyAlignment="1">
      <alignment horizontal="center"/>
    </xf>
    <xf numFmtId="0" fontId="17" fillId="0" borderId="58" xfId="1" quotePrefix="1" applyNumberFormat="1" applyFont="1" applyFill="1" applyBorder="1" applyAlignment="1">
      <alignment horizontal="center"/>
    </xf>
    <xf numFmtId="43" fontId="17" fillId="0" borderId="58" xfId="1" quotePrefix="1" applyFont="1" applyFill="1" applyBorder="1" applyAlignment="1">
      <alignment horizontal="center"/>
    </xf>
    <xf numFmtId="43" fontId="17" fillId="0" borderId="59" xfId="1" quotePrefix="1" applyFont="1" applyFill="1" applyBorder="1" applyAlignment="1">
      <alignment horizontal="center"/>
    </xf>
    <xf numFmtId="43" fontId="6" fillId="0" borderId="58" xfId="1" applyFont="1" applyFill="1" applyBorder="1" applyAlignment="1">
      <alignment wrapText="1"/>
    </xf>
    <xf numFmtId="43" fontId="5" fillId="0" borderId="62" xfId="1" applyFont="1" applyFill="1" applyBorder="1"/>
    <xf numFmtId="0" fontId="4" fillId="0" borderId="25" xfId="1" applyNumberFormat="1" applyFont="1" applyFill="1" applyBorder="1" applyAlignment="1">
      <alignment horizontal="center"/>
    </xf>
    <xf numFmtId="43" fontId="4" fillId="0" borderId="25" xfId="1" applyFont="1" applyFill="1" applyBorder="1" applyAlignment="1">
      <alignment horizontal="center"/>
    </xf>
    <xf numFmtId="43" fontId="4" fillId="0" borderId="26" xfId="1" applyFont="1" applyFill="1" applyBorder="1" applyAlignment="1">
      <alignment horizontal="center"/>
    </xf>
    <xf numFmtId="0" fontId="17" fillId="0" borderId="42" xfId="1" applyNumberFormat="1" applyFont="1" applyFill="1" applyBorder="1" applyAlignment="1">
      <alignment horizontal="center"/>
    </xf>
    <xf numFmtId="0" fontId="17" fillId="0" borderId="42" xfId="1" quotePrefix="1" applyNumberFormat="1" applyFont="1" applyFill="1" applyBorder="1" applyAlignment="1">
      <alignment horizontal="center"/>
    </xf>
    <xf numFmtId="43" fontId="17" fillId="0" borderId="42" xfId="1" quotePrefix="1" applyFont="1" applyFill="1" applyBorder="1" applyAlignment="1">
      <alignment horizontal="center"/>
    </xf>
    <xf numFmtId="43" fontId="17" fillId="0" borderId="43" xfId="1" quotePrefix="1" applyFont="1" applyFill="1" applyBorder="1" applyAlignment="1">
      <alignment horizontal="center"/>
    </xf>
    <xf numFmtId="43" fontId="17" fillId="0" borderId="44" xfId="1" applyFont="1" applyFill="1" applyBorder="1" applyAlignment="1">
      <alignment horizontal="center"/>
    </xf>
    <xf numFmtId="43" fontId="17" fillId="0" borderId="45" xfId="1" applyFont="1" applyFill="1" applyBorder="1"/>
    <xf numFmtId="43" fontId="17" fillId="0" borderId="43" xfId="1" applyFont="1" applyFill="1" applyBorder="1"/>
    <xf numFmtId="43" fontId="17" fillId="0" borderId="44" xfId="1" applyFont="1" applyFill="1" applyBorder="1"/>
    <xf numFmtId="43" fontId="5" fillId="0" borderId="45" xfId="1" applyFont="1" applyFill="1" applyBorder="1"/>
    <xf numFmtId="43" fontId="5" fillId="0" borderId="42" xfId="1" applyFont="1" applyFill="1" applyBorder="1"/>
    <xf numFmtId="43" fontId="6" fillId="0" borderId="42" xfId="1" applyFont="1" applyFill="1" applyBorder="1" applyAlignment="1">
      <alignment wrapText="1"/>
    </xf>
    <xf numFmtId="43" fontId="5" fillId="0" borderId="43" xfId="1" applyFont="1" applyFill="1" applyBorder="1"/>
    <xf numFmtId="43" fontId="5" fillId="0" borderId="44" xfId="1" applyFont="1" applyFill="1" applyBorder="1"/>
    <xf numFmtId="43" fontId="5" fillId="0" borderId="46" xfId="1" applyFont="1" applyFill="1" applyBorder="1"/>
    <xf numFmtId="0" fontId="17" fillId="0" borderId="47" xfId="1" applyNumberFormat="1" applyFont="1" applyFill="1" applyBorder="1" applyAlignment="1">
      <alignment horizontal="center"/>
    </xf>
    <xf numFmtId="0" fontId="17" fillId="0" borderId="47" xfId="1" quotePrefix="1" applyNumberFormat="1" applyFont="1" applyFill="1" applyBorder="1" applyAlignment="1">
      <alignment horizontal="center"/>
    </xf>
    <xf numFmtId="43" fontId="17" fillId="0" borderId="47" xfId="1" quotePrefix="1" applyFont="1" applyFill="1" applyBorder="1" applyAlignment="1">
      <alignment horizontal="center"/>
    </xf>
    <xf numFmtId="43" fontId="17" fillId="0" borderId="48" xfId="1" quotePrefix="1" applyFont="1" applyFill="1" applyBorder="1" applyAlignment="1">
      <alignment horizontal="center"/>
    </xf>
    <xf numFmtId="43" fontId="17" fillId="0" borderId="49" xfId="1" applyFont="1" applyFill="1" applyBorder="1" applyAlignment="1">
      <alignment horizontal="center"/>
    </xf>
    <xf numFmtId="43" fontId="5" fillId="0" borderId="63" xfId="1" applyFont="1" applyFill="1" applyBorder="1"/>
    <xf numFmtId="0" fontId="17" fillId="0" borderId="38" xfId="1" quotePrefix="1" applyNumberFormat="1" applyFont="1" applyFill="1" applyBorder="1" applyAlignment="1">
      <alignment horizontal="center"/>
    </xf>
    <xf numFmtId="43" fontId="4" fillId="0" borderId="70" xfId="1" applyFont="1" applyFill="1" applyBorder="1" applyAlignment="1">
      <alignment wrapText="1"/>
    </xf>
    <xf numFmtId="43" fontId="4" fillId="0" borderId="87" xfId="1" applyFont="1" applyFill="1" applyBorder="1" applyAlignment="1">
      <alignment wrapText="1"/>
    </xf>
    <xf numFmtId="43" fontId="4" fillId="0" borderId="72" xfId="1" applyFont="1" applyFill="1" applyBorder="1" applyAlignment="1">
      <alignment wrapText="1"/>
    </xf>
    <xf numFmtId="43" fontId="5" fillId="0" borderId="73" xfId="1" applyFont="1" applyFill="1" applyBorder="1"/>
    <xf numFmtId="43" fontId="6" fillId="0" borderId="31" xfId="1" applyFont="1" applyFill="1" applyBorder="1" applyAlignment="1">
      <alignment horizontal="center" wrapText="1"/>
    </xf>
    <xf numFmtId="43" fontId="16" fillId="0" borderId="81" xfId="1" applyFont="1" applyFill="1" applyBorder="1" applyAlignment="1">
      <alignment horizontal="left" wrapText="1"/>
    </xf>
    <xf numFmtId="0" fontId="17" fillId="0" borderId="70" xfId="1" applyNumberFormat="1" applyFont="1" applyFill="1" applyBorder="1" applyAlignment="1">
      <alignment horizontal="center"/>
    </xf>
    <xf numFmtId="0" fontId="17" fillId="0" borderId="70" xfId="1" quotePrefix="1" applyNumberFormat="1" applyFont="1" applyFill="1" applyBorder="1" applyAlignment="1">
      <alignment horizontal="center"/>
    </xf>
    <xf numFmtId="43" fontId="17" fillId="0" borderId="70" xfId="1" quotePrefix="1" applyFont="1" applyFill="1" applyBorder="1" applyAlignment="1">
      <alignment horizontal="center"/>
    </xf>
    <xf numFmtId="43" fontId="17" fillId="0" borderId="82" xfId="1" quotePrefix="1" applyFont="1" applyFill="1" applyBorder="1" applyAlignment="1">
      <alignment horizontal="center"/>
    </xf>
    <xf numFmtId="43" fontId="4" fillId="0" borderId="83" xfId="1" applyFont="1" applyFill="1" applyBorder="1" applyAlignment="1">
      <alignment horizontal="center"/>
    </xf>
    <xf numFmtId="43" fontId="17" fillId="0" borderId="84" xfId="1" applyFont="1" applyFill="1" applyBorder="1"/>
    <xf numFmtId="43" fontId="17" fillId="0" borderId="82" xfId="1" applyFont="1" applyFill="1" applyBorder="1"/>
    <xf numFmtId="43" fontId="17" fillId="0" borderId="70" xfId="1" applyFont="1" applyFill="1" applyBorder="1"/>
    <xf numFmtId="43" fontId="5" fillId="0" borderId="70" xfId="1" applyFont="1" applyFill="1" applyBorder="1" applyAlignment="1">
      <alignment wrapText="1"/>
    </xf>
    <xf numFmtId="8" fontId="6" fillId="0" borderId="70" xfId="1" applyNumberFormat="1" applyFont="1" applyFill="1" applyBorder="1" applyAlignment="1">
      <alignment wrapText="1"/>
    </xf>
    <xf numFmtId="43" fontId="5" fillId="0" borderId="82" xfId="1" applyFont="1" applyFill="1" applyBorder="1"/>
    <xf numFmtId="43" fontId="5" fillId="0" borderId="85" xfId="1" applyFont="1" applyFill="1" applyBorder="1"/>
    <xf numFmtId="43" fontId="25" fillId="0" borderId="74" xfId="1" quotePrefix="1" applyFont="1" applyFill="1" applyBorder="1" applyAlignment="1">
      <alignment horizontal="center"/>
    </xf>
    <xf numFmtId="0" fontId="25" fillId="0" borderId="75" xfId="1" quotePrefix="1" applyNumberFormat="1" applyFont="1" applyFill="1" applyBorder="1" applyAlignment="1">
      <alignment horizontal="center"/>
    </xf>
    <xf numFmtId="43" fontId="24" fillId="0" borderId="76" xfId="1" applyFont="1" applyFill="1" applyBorder="1" applyAlignment="1">
      <alignment horizontal="center"/>
    </xf>
    <xf numFmtId="43" fontId="24" fillId="0" borderId="80" xfId="1" applyFont="1" applyFill="1" applyBorder="1"/>
    <xf numFmtId="43" fontId="13" fillId="0" borderId="75" xfId="1" applyFont="1" applyFill="1" applyBorder="1"/>
    <xf numFmtId="43" fontId="13" fillId="0" borderId="76" xfId="1" applyFont="1" applyFill="1" applyBorder="1"/>
    <xf numFmtId="43" fontId="13" fillId="0" borderId="80" xfId="1" applyFont="1" applyFill="1" applyBorder="1"/>
    <xf numFmtId="43" fontId="13" fillId="0" borderId="74" xfId="1" applyFont="1" applyFill="1" applyBorder="1"/>
    <xf numFmtId="43" fontId="13" fillId="0" borderId="74" xfId="1" applyFont="1" applyFill="1" applyBorder="1" applyAlignment="1">
      <alignment wrapText="1"/>
    </xf>
    <xf numFmtId="43" fontId="4" fillId="0" borderId="24" xfId="1" applyFont="1" applyFill="1" applyBorder="1" applyAlignment="1">
      <alignment horizontal="left" wrapText="1"/>
    </xf>
    <xf numFmtId="0" fontId="17" fillId="0" borderId="25" xfId="1" applyNumberFormat="1" applyFont="1" applyFill="1" applyBorder="1" applyAlignment="1">
      <alignment horizontal="center" wrapText="1"/>
    </xf>
    <xf numFmtId="0" fontId="17" fillId="0" borderId="25" xfId="1" quotePrefix="1" applyNumberFormat="1" applyFont="1" applyFill="1" applyBorder="1" applyAlignment="1">
      <alignment horizontal="center" wrapText="1"/>
    </xf>
    <xf numFmtId="43" fontId="17" fillId="0" borderId="25" xfId="1" quotePrefix="1" applyFont="1" applyFill="1" applyBorder="1" applyAlignment="1">
      <alignment horizontal="center" wrapText="1"/>
    </xf>
    <xf numFmtId="43" fontId="17" fillId="0" borderId="26" xfId="1" quotePrefix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3" fontId="27" fillId="0" borderId="20" xfId="1" applyFont="1" applyFill="1" applyBorder="1" applyAlignment="1">
      <alignment horizontal="center"/>
    </xf>
    <xf numFmtId="43" fontId="12" fillId="3" borderId="17" xfId="1" applyFont="1" applyFill="1" applyBorder="1" applyAlignment="1">
      <alignment horizontal="center" wrapText="1"/>
    </xf>
    <xf numFmtId="43" fontId="12" fillId="3" borderId="18" xfId="1" applyFont="1" applyFill="1" applyBorder="1" applyAlignment="1">
      <alignment horizontal="center" wrapText="1"/>
    </xf>
    <xf numFmtId="43" fontId="12" fillId="3" borderId="19" xfId="1" applyFont="1" applyFill="1" applyBorder="1" applyAlignment="1">
      <alignment horizontal="center" wrapText="1"/>
    </xf>
    <xf numFmtId="43" fontId="10" fillId="2" borderId="11" xfId="1" applyFont="1" applyFill="1" applyBorder="1" applyAlignment="1">
      <alignment horizontal="right" vertical="center" wrapText="1"/>
    </xf>
    <xf numFmtId="43" fontId="10" fillId="2" borderId="12" xfId="1" applyFont="1" applyFill="1" applyBorder="1" applyAlignment="1">
      <alignment horizontal="right" vertical="center" wrapText="1"/>
    </xf>
    <xf numFmtId="43" fontId="12" fillId="4" borderId="17" xfId="1" applyFont="1" applyFill="1" applyBorder="1" applyAlignment="1">
      <alignment horizontal="center" wrapText="1"/>
    </xf>
    <xf numFmtId="43" fontId="12" fillId="4" borderId="18" xfId="1" applyFont="1" applyFill="1" applyBorder="1" applyAlignment="1">
      <alignment horizontal="center" wrapText="1"/>
    </xf>
    <xf numFmtId="43" fontId="12" fillId="4" borderId="19" xfId="1" applyFont="1" applyFill="1" applyBorder="1" applyAlignment="1">
      <alignment horizontal="center" wrapText="1"/>
    </xf>
    <xf numFmtId="43" fontId="16" fillId="2" borderId="41" xfId="1" applyFont="1" applyFill="1" applyBorder="1" applyAlignment="1">
      <alignment horizontal="center" wrapText="1"/>
    </xf>
    <xf numFmtId="43" fontId="16" fillId="2" borderId="10" xfId="1" applyFont="1" applyFill="1" applyBorder="1" applyAlignment="1">
      <alignment horizontal="center" wrapText="1"/>
    </xf>
    <xf numFmtId="43" fontId="16" fillId="2" borderId="24" xfId="1" applyFont="1" applyFill="1" applyBorder="1" applyAlignment="1">
      <alignment horizontal="center" wrapText="1"/>
    </xf>
    <xf numFmtId="43" fontId="16" fillId="2" borderId="55" xfId="1" applyFont="1" applyFill="1" applyBorder="1" applyAlignment="1">
      <alignment horizontal="center" wrapText="1"/>
    </xf>
    <xf numFmtId="43" fontId="16" fillId="2" borderId="56" xfId="1" applyFont="1" applyFill="1" applyBorder="1" applyAlignment="1">
      <alignment horizontal="center" wrapText="1"/>
    </xf>
    <xf numFmtId="43" fontId="12" fillId="4" borderId="17" xfId="1" applyFont="1" applyFill="1" applyBorder="1" applyAlignment="1">
      <alignment horizontal="center"/>
    </xf>
    <xf numFmtId="43" fontId="12" fillId="4" borderId="18" xfId="1" applyFont="1" applyFill="1" applyBorder="1" applyAlignment="1">
      <alignment horizontal="center"/>
    </xf>
    <xf numFmtId="43" fontId="12" fillId="4" borderId="19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2" fillId="0" borderId="0" xfId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43" fontId="2" fillId="0" borderId="0" xfId="1" applyFont="1" applyFill="1" applyAlignment="1">
      <alignment horizontal="center" wrapText="1"/>
    </xf>
    <xf numFmtId="43" fontId="3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horizontal="center"/>
    </xf>
    <xf numFmtId="43" fontId="12" fillId="0" borderId="17" xfId="1" applyFont="1" applyFill="1" applyBorder="1" applyAlignment="1">
      <alignment horizontal="center"/>
    </xf>
    <xf numFmtId="43" fontId="12" fillId="0" borderId="18" xfId="1" applyFont="1" applyFill="1" applyBorder="1" applyAlignment="1">
      <alignment horizontal="center"/>
    </xf>
    <xf numFmtId="43" fontId="12" fillId="0" borderId="19" xfId="1" applyFont="1" applyFill="1" applyBorder="1" applyAlignment="1">
      <alignment horizontal="center"/>
    </xf>
    <xf numFmtId="43" fontId="16" fillId="0" borderId="10" xfId="1" applyFont="1" applyFill="1" applyBorder="1" applyAlignment="1">
      <alignment horizontal="center" wrapText="1"/>
    </xf>
    <xf numFmtId="43" fontId="16" fillId="0" borderId="24" xfId="1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57150</xdr:rowOff>
    </xdr:from>
    <xdr:to>
      <xdr:col>9</xdr:col>
      <xdr:colOff>552450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7150"/>
          <a:ext cx="7515225" cy="10096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590550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438150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438150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152400</xdr:rowOff>
    </xdr:from>
    <xdr:to>
      <xdr:col>9</xdr:col>
      <xdr:colOff>438150</xdr:colOff>
      <xdr:row>5</xdr:row>
      <xdr:rowOff>38100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52400"/>
          <a:ext cx="7515225" cy="1009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438150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438150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438150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438150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552450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95250</xdr:rowOff>
    </xdr:from>
    <xdr:to>
      <xdr:col>9</xdr:col>
      <xdr:colOff>533400</xdr:colOff>
      <xdr:row>4</xdr:row>
      <xdr:rowOff>190500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95250"/>
          <a:ext cx="7515225" cy="10096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180975</xdr:rowOff>
    </xdr:from>
    <xdr:to>
      <xdr:col>9</xdr:col>
      <xdr:colOff>590550</xdr:colOff>
      <xdr:row>5</xdr:row>
      <xdr:rowOff>66675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175" y="180975"/>
          <a:ext cx="7515225" cy="10096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0</xdr:row>
      <xdr:rowOff>57150</xdr:rowOff>
    </xdr:from>
    <xdr:to>
      <xdr:col>9</xdr:col>
      <xdr:colOff>600075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57150"/>
          <a:ext cx="7515225" cy="10096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19" name="18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85725</xdr:rowOff>
    </xdr:from>
    <xdr:to>
      <xdr:col>9</xdr:col>
      <xdr:colOff>523875</xdr:colOff>
      <xdr:row>4</xdr:row>
      <xdr:rowOff>180975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0" y="85725"/>
          <a:ext cx="7515225" cy="10096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57150</xdr:rowOff>
    </xdr:from>
    <xdr:to>
      <xdr:col>9</xdr:col>
      <xdr:colOff>552450</xdr:colOff>
      <xdr:row>4</xdr:row>
      <xdr:rowOff>152400</xdr:rowOff>
    </xdr:to>
    <xdr:pic>
      <xdr:nvPicPr>
        <xdr:cNvPr id="2" name="1 Imagen" descr="Fondo HOJA MEMBRETADA 2014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57150"/>
          <a:ext cx="7515225" cy="100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17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4" Type="http://schemas.openxmlformats.org/officeDocument/2006/relationships/comments" Target="../comments18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4" Type="http://schemas.openxmlformats.org/officeDocument/2006/relationships/comments" Target="../comments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21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22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3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Relationship Id="rId4" Type="http://schemas.openxmlformats.org/officeDocument/2006/relationships/comments" Target="../comments24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Relationship Id="rId4" Type="http://schemas.openxmlformats.org/officeDocument/2006/relationships/comments" Target="../comments25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Relationship Id="rId4" Type="http://schemas.openxmlformats.org/officeDocument/2006/relationships/comments" Target="../comments26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Relationship Id="rId4" Type="http://schemas.openxmlformats.org/officeDocument/2006/relationships/comments" Target="../comments27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Relationship Id="rId4" Type="http://schemas.openxmlformats.org/officeDocument/2006/relationships/comments" Target="../comments28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2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30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Relationship Id="rId4" Type="http://schemas.openxmlformats.org/officeDocument/2006/relationships/comments" Target="../comments31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Relationship Id="rId4" Type="http://schemas.openxmlformats.org/officeDocument/2006/relationships/comments" Target="../comments32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Relationship Id="rId4" Type="http://schemas.openxmlformats.org/officeDocument/2006/relationships/comments" Target="../comments33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Relationship Id="rId4" Type="http://schemas.openxmlformats.org/officeDocument/2006/relationships/comments" Target="../comments34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27" sqref="N27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101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24177734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topLeftCell="A7" zoomScaleNormal="100" zoomScaleSheetLayoutView="39" workbookViewId="0">
      <selection activeCell="L13" sqref="L1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28515625" bestFit="1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84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SUM(G9+G33+G76)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36979314.899999999</v>
      </c>
      <c r="X8" s="26">
        <f t="shared" si="0"/>
        <v>248503219.09999999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>SUM(W10+W13+W16+W21+W24+W27)</f>
        <v>32012222</v>
      </c>
      <c r="X9" s="184">
        <f t="shared" si="1"/>
        <v>211048892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7452871</v>
      </c>
      <c r="X10" s="177">
        <f t="shared" si="2"/>
        <v>30118936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7452871</v>
      </c>
      <c r="X11" s="40">
        <f>J11-W11</f>
        <v>30118936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>SUM(W14:W15)</f>
        <v>5000000</v>
      </c>
      <c r="X13" s="194">
        <f t="shared" si="3"/>
        <v>27000000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5000000</v>
      </c>
      <c r="X14" s="61">
        <f>J14-W14</f>
        <v>27000000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958333</v>
      </c>
      <c r="X24" s="194">
        <f t="shared" si="6"/>
        <v>10541667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958333</v>
      </c>
      <c r="X25" s="61">
        <f>J25-W25</f>
        <v>10541667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>SUM(H28:H31)</f>
        <v>0</v>
      </c>
      <c r="I27" s="203">
        <f>SUM(I28:I31)</f>
        <v>0</v>
      </c>
      <c r="J27" s="204">
        <f>SUM(J28:J31)</f>
        <v>121743345</v>
      </c>
      <c r="K27" s="202">
        <f>SUM(K28:K31)</f>
        <v>2500000</v>
      </c>
      <c r="L27" s="205">
        <f>SUM(L28:L32)</f>
        <v>11518358</v>
      </c>
      <c r="M27" s="205">
        <f t="shared" ref="M27:X27" si="7">SUM(M28:M31)</f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14018358</v>
      </c>
      <c r="X27" s="206">
        <f t="shared" si="7"/>
        <v>107724987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7964844</v>
      </c>
      <c r="X28" s="54">
        <f>J28-W28</f>
        <v>41136337</v>
      </c>
    </row>
    <row r="29" spans="1:24" x14ac:dyDescent="0.25">
      <c r="A29" s="62"/>
      <c r="B29" s="270"/>
      <c r="C29" s="271"/>
      <c r="D29" s="271"/>
      <c r="E29" s="272"/>
      <c r="F29" s="273"/>
      <c r="G29" s="274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7.5" customHeight="1" x14ac:dyDescent="0.25">
      <c r="A30" s="474"/>
      <c r="B30" s="265"/>
      <c r="C30" s="266"/>
      <c r="D30" s="266"/>
      <c r="E30" s="267"/>
      <c r="F30" s="268"/>
      <c r="G30" s="269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472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/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6053514</v>
      </c>
      <c r="X31" s="89">
        <f>J31-W31</f>
        <v>66588650</v>
      </c>
    </row>
    <row r="32" spans="1:24" ht="15.75" thickBot="1" x14ac:dyDescent="0.3">
      <c r="A32" s="475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476" t="s">
        <v>28</v>
      </c>
      <c r="C33" s="477"/>
      <c r="D33" s="477"/>
      <c r="E33" s="477"/>
      <c r="F33" s="478"/>
      <c r="G33" s="232">
        <f t="shared" ref="G33:X33" si="8">SUM(G34+G37+G40+G43+G46+G49+G54+G58+G63+G69+G66+G71+G73)</f>
        <v>39421420</v>
      </c>
      <c r="H33" s="232">
        <f t="shared" si="8"/>
        <v>0</v>
      </c>
      <c r="I33" s="232">
        <f t="shared" si="8"/>
        <v>0</v>
      </c>
      <c r="J33" s="232">
        <f t="shared" si="8"/>
        <v>39421420</v>
      </c>
      <c r="K33" s="232">
        <f t="shared" si="8"/>
        <v>187635.11</v>
      </c>
      <c r="L33" s="232">
        <f t="shared" si="8"/>
        <v>5139457.79</v>
      </c>
      <c r="M33" s="232">
        <f t="shared" si="8"/>
        <v>0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4967092.9000000004</v>
      </c>
      <c r="X33" s="232">
        <f t="shared" si="8"/>
        <v>34454327.100000001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0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375270.22</v>
      </c>
      <c r="X34" s="230">
        <f t="shared" si="9"/>
        <v>2974729.7800000003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/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375270.22</v>
      </c>
      <c r="X35" s="61">
        <f>J35-W35</f>
        <v>2974729.7800000003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0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166667</v>
      </c>
      <c r="X43" s="206">
        <f t="shared" si="12"/>
        <v>1833333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/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166667</v>
      </c>
      <c r="X44" s="61">
        <f>J44-W44</f>
        <v>1833333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300000</v>
      </c>
      <c r="X46" s="206">
        <f t="shared" si="13"/>
        <v>2100000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/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300000</v>
      </c>
      <c r="X47" s="61">
        <f>J47-W47</f>
        <v>2100000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472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472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473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980051.17999999993</v>
      </c>
      <c r="X54" s="206">
        <f t="shared" si="15"/>
        <v>2609115.8200000003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</f>
        <v>980051.17999999993</v>
      </c>
      <c r="X55" s="61">
        <f>J55-W55</f>
        <v>2609115.8200000003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0</v>
      </c>
      <c r="J63" s="204">
        <f t="shared" si="17"/>
        <v>0</v>
      </c>
      <c r="K63" s="202">
        <f t="shared" si="17"/>
        <v>0</v>
      </c>
      <c r="L63" s="205">
        <f t="shared" si="17"/>
        <v>0</v>
      </c>
      <c r="M63" s="205">
        <f t="shared" si="17"/>
        <v>0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0</v>
      </c>
      <c r="X63" s="206">
        <f t="shared" si="17"/>
        <v>0</v>
      </c>
    </row>
    <row r="64" spans="1:24" ht="23.25" x14ac:dyDescent="0.25">
      <c r="A64" s="27" t="s">
        <v>61</v>
      </c>
      <c r="B64" s="28">
        <v>21</v>
      </c>
      <c r="C64" s="29">
        <v>473</v>
      </c>
      <c r="D64" s="29" t="s">
        <v>31</v>
      </c>
      <c r="E64" s="30"/>
      <c r="F64" s="31"/>
      <c r="G64" s="105">
        <v>0</v>
      </c>
      <c r="H64" s="73"/>
      <c r="I64" s="146"/>
      <c r="J64" s="35">
        <f>(G64+I64)-H64</f>
        <v>0</v>
      </c>
      <c r="K64" s="73"/>
      <c r="L64" s="74"/>
      <c r="M64" s="75"/>
      <c r="N64" s="75"/>
      <c r="O64" s="75"/>
      <c r="P64" s="75"/>
      <c r="Q64" s="75"/>
      <c r="R64" s="75"/>
      <c r="S64" s="75"/>
      <c r="T64" s="75"/>
      <c r="U64" s="75"/>
      <c r="V64" s="147"/>
      <c r="W64" s="39">
        <f>SUM(K64:V64)</f>
        <v>0</v>
      </c>
      <c r="X64" s="61">
        <f>J64-W64</f>
        <v>0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0</v>
      </c>
      <c r="I66" s="203">
        <f t="shared" si="18"/>
        <v>0</v>
      </c>
      <c r="J66" s="204">
        <f t="shared" si="18"/>
        <v>771200</v>
      </c>
      <c r="K66" s="202">
        <f t="shared" si="18"/>
        <v>0</v>
      </c>
      <c r="L66" s="205">
        <f t="shared" si="18"/>
        <v>0</v>
      </c>
      <c r="M66" s="205">
        <f t="shared" si="18"/>
        <v>0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0</v>
      </c>
      <c r="X66" s="206">
        <f t="shared" si="18"/>
        <v>771200</v>
      </c>
    </row>
    <row r="67" spans="1:24" ht="23.2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/>
      <c r="I67" s="146"/>
      <c r="J67" s="35">
        <f>(G67+I67)-H67</f>
        <v>771200</v>
      </c>
      <c r="K67" s="73"/>
      <c r="L67" s="74"/>
      <c r="M67" s="75"/>
      <c r="N67" s="75"/>
      <c r="O67" s="75"/>
      <c r="P67" s="75"/>
      <c r="Q67" s="75"/>
      <c r="R67" s="75"/>
      <c r="S67" s="75"/>
      <c r="T67" s="75"/>
      <c r="U67" s="75"/>
      <c r="V67" s="147"/>
      <c r="W67" s="39">
        <f>SUM(K67:V67)</f>
        <v>0</v>
      </c>
      <c r="X67" s="61">
        <f>J67-W67</f>
        <v>771200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2000000</v>
      </c>
      <c r="X71" s="206">
        <f t="shared" si="19"/>
        <v>13000000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2000000</v>
      </c>
      <c r="X72" s="61">
        <f>J72-W72</f>
        <v>13000000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463" t="s">
        <v>28</v>
      </c>
      <c r="C76" s="464"/>
      <c r="D76" s="464"/>
      <c r="E76" s="464"/>
      <c r="F76" s="465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0</v>
      </c>
      <c r="X76" s="167">
        <f t="shared" si="20"/>
        <v>3000000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0</v>
      </c>
      <c r="X77" s="246">
        <f t="shared" si="21"/>
        <v>3000000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0</v>
      </c>
      <c r="X78" s="40">
        <f>J78-W78</f>
        <v>3000000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K6:W6"/>
    <mergeCell ref="A1:X1"/>
    <mergeCell ref="A2:X2"/>
    <mergeCell ref="A3:X3"/>
    <mergeCell ref="A4:X4"/>
    <mergeCell ref="A5:X5"/>
    <mergeCell ref="B76:F76"/>
    <mergeCell ref="B8:F8"/>
    <mergeCell ref="B9:F9"/>
    <mergeCell ref="A18:A20"/>
    <mergeCell ref="A30:A32"/>
    <mergeCell ref="B33:F33"/>
    <mergeCell ref="A51:A53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8"/>
  <sheetViews>
    <sheetView topLeftCell="A13" zoomScaleNormal="100" zoomScaleSheetLayoutView="39" workbookViewId="0">
      <selection activeCell="L31" sqref="L3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88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SUM(G9+G32+G75)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27666865.789999999</v>
      </c>
      <c r="M8" s="25">
        <f t="shared" si="0"/>
        <v>12096221.359999999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50033869.259999998</v>
      </c>
      <c r="X8" s="26">
        <f t="shared" si="0"/>
        <v>235448664.74000001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22527408</v>
      </c>
      <c r="M9" s="183">
        <f t="shared" si="1"/>
        <v>10291667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43262222</v>
      </c>
      <c r="X9" s="184">
        <f t="shared" si="1"/>
        <v>199798892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0">
        <f t="shared" si="3"/>
        <v>2500000</v>
      </c>
      <c r="M13" s="190">
        <f t="shared" si="3"/>
        <v>2000000</v>
      </c>
      <c r="N13" s="190">
        <f t="shared" si="3"/>
        <v>0</v>
      </c>
      <c r="O13" s="190">
        <f t="shared" si="3"/>
        <v>0</v>
      </c>
      <c r="P13" s="190">
        <f t="shared" si="3"/>
        <v>0</v>
      </c>
      <c r="Q13" s="190">
        <f t="shared" si="3"/>
        <v>0</v>
      </c>
      <c r="R13" s="190">
        <f t="shared" si="3"/>
        <v>0</v>
      </c>
      <c r="S13" s="190">
        <f t="shared" si="3"/>
        <v>0</v>
      </c>
      <c r="T13" s="190">
        <f t="shared" si="3"/>
        <v>0</v>
      </c>
      <c r="U13" s="190">
        <f t="shared" si="3"/>
        <v>0</v>
      </c>
      <c r="V13" s="190">
        <f t="shared" si="3"/>
        <v>0</v>
      </c>
      <c r="W13" s="190">
        <f>SUM(W14:W15)</f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4915993</v>
      </c>
      <c r="X16" s="194">
        <f t="shared" si="4"/>
        <v>33829969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2875000</v>
      </c>
      <c r="X24" s="194">
        <f t="shared" si="6"/>
        <v>8625000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2875000</v>
      </c>
      <c r="X25" s="61">
        <f>J25-W25</f>
        <v>8625000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SUM(L28:L31)</f>
        <v>11518358</v>
      </c>
      <c r="M27" s="205">
        <f t="shared" si="7"/>
        <v>4000000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18018358</v>
      </c>
      <c r="X27" s="206">
        <f t="shared" si="7"/>
        <v>103724987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SUM(K28:V28)</f>
        <v>7500000</v>
      </c>
      <c r="X28" s="54">
        <f>J28-W28</f>
        <v>41601181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>
        <v>4000000</v>
      </c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SUM(K30:V31)</f>
        <v>10518358</v>
      </c>
      <c r="X30" s="89">
        <f>J30-W30</f>
        <v>62123806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>
        <v>464844</v>
      </c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 t="shared" ref="G32:X32" si="8">SUM(G33+G36+G39+G42+G45+G48+G53+G57+G62+G68+G65+G70+G72)</f>
        <v>39421420</v>
      </c>
      <c r="H32" s="232">
        <f t="shared" si="8"/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5139457.79</v>
      </c>
      <c r="M32" s="232">
        <f t="shared" si="8"/>
        <v>1554554.3599999999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6521647.2599999998</v>
      </c>
      <c r="X32" s="232">
        <f t="shared" si="8"/>
        <v>32899772.740000002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187887.35999999999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563157.57999999996</v>
      </c>
      <c r="X33" s="230">
        <f t="shared" si="9"/>
        <v>2786842.42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>
        <v>187887.35999999999</v>
      </c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563157.57999999996</v>
      </c>
      <c r="X34" s="61">
        <f>J34-W34</f>
        <v>2786842.42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166667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333334</v>
      </c>
      <c r="X42" s="206">
        <f t="shared" si="12"/>
        <v>1666666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>
        <v>166667</v>
      </c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333334</v>
      </c>
      <c r="X43" s="61">
        <f>J43-W43</f>
        <v>1666666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200000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500000</v>
      </c>
      <c r="X45" s="206">
        <f t="shared" si="13"/>
        <v>1900000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>
        <v>200000</v>
      </c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500000</v>
      </c>
      <c r="X46" s="61">
        <f>J46-W46</f>
        <v>1900000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445182.06+534869.12+360000</f>
        <v>1340051.18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72" customHeight="1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x14ac:dyDescent="0.25">
      <c r="A55" s="106"/>
      <c r="B55" s="42"/>
      <c r="C55" s="43"/>
      <c r="D55" s="43"/>
      <c r="E55" s="44"/>
      <c r="F55" s="45"/>
      <c r="G55" s="148"/>
      <c r="H55" s="149"/>
      <c r="I55" s="150" t="s">
        <v>85</v>
      </c>
      <c r="J55" s="151"/>
      <c r="K55" s="50" t="s">
        <v>57</v>
      </c>
      <c r="L55" s="257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48.75" customHeight="1" thickBot="1" x14ac:dyDescent="0.3">
      <c r="A56" s="106"/>
      <c r="B56" s="42"/>
      <c r="C56" s="43"/>
      <c r="D56" s="43"/>
      <c r="E56" s="44"/>
      <c r="F56" s="45"/>
      <c r="G56" s="258"/>
      <c r="H56" s="259"/>
      <c r="I56" s="259"/>
      <c r="J56" s="260"/>
      <c r="K56" s="261"/>
      <c r="L56" s="262" t="s">
        <v>86</v>
      </c>
      <c r="M56" s="261"/>
      <c r="N56" s="261"/>
      <c r="O56" s="261"/>
      <c r="P56" s="261"/>
      <c r="Q56" s="261"/>
      <c r="R56" s="261"/>
      <c r="S56" s="261"/>
      <c r="T56" s="261"/>
      <c r="U56" s="261"/>
      <c r="V56" s="261"/>
      <c r="W56" s="263"/>
      <c r="X56" s="264"/>
    </row>
    <row r="57" spans="1:24" ht="30" customHeight="1" thickBot="1" x14ac:dyDescent="0.3">
      <c r="A57" s="185" t="s">
        <v>58</v>
      </c>
      <c r="B57" s="197"/>
      <c r="C57" s="197"/>
      <c r="D57" s="198"/>
      <c r="E57" s="199"/>
      <c r="F57" s="237"/>
      <c r="G57" s="201">
        <f>SUM(G58:G61)</f>
        <v>5249353</v>
      </c>
      <c r="H57" s="201">
        <f t="shared" ref="H57:X57" si="16">SUM(H58:H61)</f>
        <v>0</v>
      </c>
      <c r="I57" s="201">
        <f t="shared" si="16"/>
        <v>0</v>
      </c>
      <c r="J57" s="201">
        <f t="shared" si="16"/>
        <v>5249353</v>
      </c>
      <c r="K57" s="201">
        <f t="shared" si="16"/>
        <v>0</v>
      </c>
      <c r="L57" s="201">
        <f t="shared" si="16"/>
        <v>1145104.5</v>
      </c>
      <c r="M57" s="201">
        <f t="shared" si="16"/>
        <v>0</v>
      </c>
      <c r="N57" s="201">
        <f t="shared" si="16"/>
        <v>0</v>
      </c>
      <c r="O57" s="201">
        <f t="shared" si="16"/>
        <v>0</v>
      </c>
      <c r="P57" s="201">
        <f t="shared" si="16"/>
        <v>0</v>
      </c>
      <c r="Q57" s="201">
        <f t="shared" si="16"/>
        <v>0</v>
      </c>
      <c r="R57" s="201">
        <f t="shared" si="16"/>
        <v>0</v>
      </c>
      <c r="S57" s="201">
        <f t="shared" si="16"/>
        <v>0</v>
      </c>
      <c r="T57" s="201">
        <f t="shared" si="16"/>
        <v>0</v>
      </c>
      <c r="U57" s="201">
        <f t="shared" si="16"/>
        <v>0</v>
      </c>
      <c r="V57" s="201">
        <f t="shared" si="16"/>
        <v>0</v>
      </c>
      <c r="W57" s="201">
        <f t="shared" si="16"/>
        <v>1145104.5</v>
      </c>
      <c r="X57" s="201">
        <f t="shared" si="16"/>
        <v>4104248.5</v>
      </c>
    </row>
    <row r="58" spans="1:24" ht="27" customHeight="1" x14ac:dyDescent="0.25">
      <c r="A58" s="27" t="s">
        <v>59</v>
      </c>
      <c r="B58" s="28">
        <v>11</v>
      </c>
      <c r="C58" s="29">
        <v>472</v>
      </c>
      <c r="D58" s="29" t="s">
        <v>31</v>
      </c>
      <c r="E58" s="30"/>
      <c r="F58" s="31"/>
      <c r="G58" s="254">
        <v>3842360</v>
      </c>
      <c r="H58" s="73"/>
      <c r="I58" s="146"/>
      <c r="J58" s="35">
        <f>(G58+I58)-H58</f>
        <v>3842360</v>
      </c>
      <c r="K58" s="73"/>
      <c r="L58" s="74"/>
      <c r="M58" s="75"/>
      <c r="N58" s="75"/>
      <c r="O58" s="75"/>
      <c r="P58" s="75"/>
      <c r="Q58" s="75"/>
      <c r="R58" s="75"/>
      <c r="S58" s="75"/>
      <c r="T58" s="75"/>
      <c r="U58" s="75"/>
      <c r="V58" s="147"/>
      <c r="W58" s="39">
        <f>SUM(K58:V58)</f>
        <v>0</v>
      </c>
      <c r="X58" s="61">
        <f>J58-W58</f>
        <v>3842360</v>
      </c>
    </row>
    <row r="59" spans="1:24" ht="9" customHeight="1" x14ac:dyDescent="0.25">
      <c r="A59" s="62"/>
      <c r="B59" s="207"/>
      <c r="C59" s="208"/>
      <c r="D59" s="208"/>
      <c r="E59" s="209"/>
      <c r="F59" s="210"/>
      <c r="G59" s="211"/>
      <c r="H59" s="212"/>
      <c r="I59" s="213"/>
      <c r="J59" s="214"/>
      <c r="K59" s="236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8"/>
      <c r="W59" s="219"/>
      <c r="X59" s="220"/>
    </row>
    <row r="60" spans="1:24" x14ac:dyDescent="0.25">
      <c r="A60" s="106"/>
      <c r="B60" s="100">
        <v>21</v>
      </c>
      <c r="C60" s="101">
        <v>472</v>
      </c>
      <c r="D60" s="101" t="s">
        <v>31</v>
      </c>
      <c r="E60" s="102"/>
      <c r="F60" s="103"/>
      <c r="G60" s="255">
        <v>1406993</v>
      </c>
      <c r="H60" s="80"/>
      <c r="I60" s="81"/>
      <c r="J60" s="82">
        <f>(G60+I60)-H60</f>
        <v>1406993</v>
      </c>
      <c r="K60" s="141"/>
      <c r="L60" s="152">
        <v>1145104.5</v>
      </c>
      <c r="M60" s="86"/>
      <c r="N60" s="86"/>
      <c r="O60" s="86"/>
      <c r="P60" s="86"/>
      <c r="Q60" s="86"/>
      <c r="R60" s="86"/>
      <c r="S60" s="86"/>
      <c r="T60" s="86"/>
      <c r="U60" s="86"/>
      <c r="V60" s="87"/>
      <c r="W60" s="142">
        <v>1145104.5</v>
      </c>
      <c r="X60" s="143">
        <f>J60-W60</f>
        <v>261888.5</v>
      </c>
    </row>
    <row r="61" spans="1:24" ht="15.75" thickBot="1" x14ac:dyDescent="0.3">
      <c r="A61" s="106"/>
      <c r="B61" s="42"/>
      <c r="C61" s="43"/>
      <c r="D61" s="43"/>
      <c r="E61" s="44"/>
      <c r="F61" s="45"/>
      <c r="G61" s="144"/>
      <c r="H61" s="47"/>
      <c r="I61" s="48"/>
      <c r="J61" s="49"/>
      <c r="K61" s="50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2"/>
      <c r="W61" s="53"/>
      <c r="X61" s="54"/>
    </row>
    <row r="62" spans="1:24" ht="39" thickBot="1" x14ac:dyDescent="0.3">
      <c r="A62" s="185" t="s">
        <v>60</v>
      </c>
      <c r="B62" s="197"/>
      <c r="C62" s="197"/>
      <c r="D62" s="198"/>
      <c r="E62" s="199"/>
      <c r="F62" s="237"/>
      <c r="G62" s="201">
        <f>SUM(G63)</f>
        <v>0</v>
      </c>
      <c r="H62" s="202">
        <f t="shared" ref="H62:X62" si="17">SUM(H63)</f>
        <v>0</v>
      </c>
      <c r="I62" s="203">
        <f t="shared" si="17"/>
        <v>0</v>
      </c>
      <c r="J62" s="204">
        <f t="shared" si="17"/>
        <v>0</v>
      </c>
      <c r="K62" s="202">
        <f t="shared" si="17"/>
        <v>0</v>
      </c>
      <c r="L62" s="205">
        <f t="shared" si="17"/>
        <v>0</v>
      </c>
      <c r="M62" s="205">
        <f t="shared" si="17"/>
        <v>0</v>
      </c>
      <c r="N62" s="205">
        <f t="shared" si="17"/>
        <v>0</v>
      </c>
      <c r="O62" s="205">
        <f t="shared" si="17"/>
        <v>0</v>
      </c>
      <c r="P62" s="205">
        <f t="shared" si="17"/>
        <v>0</v>
      </c>
      <c r="Q62" s="205">
        <f t="shared" si="17"/>
        <v>0</v>
      </c>
      <c r="R62" s="205">
        <f t="shared" si="17"/>
        <v>0</v>
      </c>
      <c r="S62" s="205">
        <f t="shared" si="17"/>
        <v>0</v>
      </c>
      <c r="T62" s="205">
        <f t="shared" si="17"/>
        <v>0</v>
      </c>
      <c r="U62" s="205">
        <f t="shared" si="17"/>
        <v>0</v>
      </c>
      <c r="V62" s="203">
        <f t="shared" si="17"/>
        <v>0</v>
      </c>
      <c r="W62" s="204">
        <f t="shared" si="17"/>
        <v>0</v>
      </c>
      <c r="X62" s="206">
        <f t="shared" si="17"/>
        <v>0</v>
      </c>
    </row>
    <row r="63" spans="1:24" ht="23.25" x14ac:dyDescent="0.25">
      <c r="A63" s="27" t="s">
        <v>61</v>
      </c>
      <c r="B63" s="28">
        <v>21</v>
      </c>
      <c r="C63" s="29">
        <v>473</v>
      </c>
      <c r="D63" s="29" t="s">
        <v>31</v>
      </c>
      <c r="E63" s="30"/>
      <c r="F63" s="31"/>
      <c r="G63" s="105">
        <v>0</v>
      </c>
      <c r="H63" s="73"/>
      <c r="I63" s="146"/>
      <c r="J63" s="35">
        <f>(G63+I63)-H63</f>
        <v>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0</v>
      </c>
    </row>
    <row r="64" spans="1:24" ht="15.75" thickBot="1" x14ac:dyDescent="0.3">
      <c r="A64" s="106"/>
      <c r="B64" s="42"/>
      <c r="C64" s="43"/>
      <c r="D64" s="43"/>
      <c r="E64" s="44"/>
      <c r="F64" s="45"/>
      <c r="G64" s="148"/>
      <c r="H64" s="149"/>
      <c r="I64" s="150"/>
      <c r="J64" s="151"/>
      <c r="K64" s="50" t="s">
        <v>57</v>
      </c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2"/>
      <c r="W64" s="53"/>
      <c r="X64" s="54"/>
    </row>
    <row r="65" spans="1:24" ht="26.25" thickBot="1" x14ac:dyDescent="0.3">
      <c r="A65" s="185" t="s">
        <v>62</v>
      </c>
      <c r="B65" s="197"/>
      <c r="C65" s="197"/>
      <c r="D65" s="198"/>
      <c r="E65" s="199"/>
      <c r="F65" s="237"/>
      <c r="G65" s="201">
        <f>SUM(G66)</f>
        <v>771200</v>
      </c>
      <c r="H65" s="202">
        <f t="shared" ref="H65:X65" si="18">SUM(H66)</f>
        <v>0</v>
      </c>
      <c r="I65" s="203">
        <f t="shared" si="18"/>
        <v>0</v>
      </c>
      <c r="J65" s="204">
        <f t="shared" si="18"/>
        <v>771200</v>
      </c>
      <c r="K65" s="202">
        <f t="shared" si="18"/>
        <v>0</v>
      </c>
      <c r="L65" s="205">
        <f t="shared" si="18"/>
        <v>0</v>
      </c>
      <c r="M65" s="205">
        <f t="shared" si="18"/>
        <v>0</v>
      </c>
      <c r="N65" s="205">
        <f t="shared" si="18"/>
        <v>0</v>
      </c>
      <c r="O65" s="205">
        <f t="shared" si="18"/>
        <v>0</v>
      </c>
      <c r="P65" s="205">
        <f t="shared" si="18"/>
        <v>0</v>
      </c>
      <c r="Q65" s="205">
        <f t="shared" si="18"/>
        <v>0</v>
      </c>
      <c r="R65" s="205">
        <f t="shared" si="18"/>
        <v>0</v>
      </c>
      <c r="S65" s="205">
        <f t="shared" si="18"/>
        <v>0</v>
      </c>
      <c r="T65" s="205">
        <f t="shared" si="18"/>
        <v>0</v>
      </c>
      <c r="U65" s="205">
        <f t="shared" si="18"/>
        <v>0</v>
      </c>
      <c r="V65" s="203">
        <f t="shared" si="18"/>
        <v>0</v>
      </c>
      <c r="W65" s="204">
        <f t="shared" si="18"/>
        <v>0</v>
      </c>
      <c r="X65" s="206">
        <f t="shared" si="18"/>
        <v>771200</v>
      </c>
    </row>
    <row r="66" spans="1:24" ht="23.25" x14ac:dyDescent="0.25">
      <c r="A66" s="27" t="s">
        <v>61</v>
      </c>
      <c r="B66" s="28">
        <v>11</v>
      </c>
      <c r="C66" s="29">
        <v>472</v>
      </c>
      <c r="D66" s="29" t="s">
        <v>31</v>
      </c>
      <c r="E66" s="30"/>
      <c r="F66" s="31"/>
      <c r="G66" s="254">
        <v>771200</v>
      </c>
      <c r="H66" s="73"/>
      <c r="I66" s="146"/>
      <c r="J66" s="35">
        <f>(G66+I66)-H66</f>
        <v>771200</v>
      </c>
      <c r="K66" s="73"/>
      <c r="L66" s="74"/>
      <c r="M66" s="75"/>
      <c r="N66" s="75"/>
      <c r="O66" s="75"/>
      <c r="P66" s="75"/>
      <c r="Q66" s="75"/>
      <c r="R66" s="75"/>
      <c r="S66" s="75"/>
      <c r="T66" s="75"/>
      <c r="U66" s="75"/>
      <c r="V66" s="147"/>
      <c r="W66" s="39">
        <f>SUM(K66:V66)</f>
        <v>0</v>
      </c>
      <c r="X66" s="61">
        <f>J66-W66</f>
        <v>771200</v>
      </c>
    </row>
    <row r="67" spans="1:24" ht="15.75" thickBot="1" x14ac:dyDescent="0.3">
      <c r="A67" s="106"/>
      <c r="B67" s="42"/>
      <c r="C67" s="43"/>
      <c r="D67" s="43"/>
      <c r="E67" s="44"/>
      <c r="F67" s="45"/>
      <c r="G67" s="148"/>
      <c r="H67" s="149"/>
      <c r="I67" s="150"/>
      <c r="J67" s="151"/>
      <c r="K67" s="50" t="s">
        <v>57</v>
      </c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2"/>
      <c r="W67" s="53"/>
      <c r="X67" s="54"/>
    </row>
    <row r="68" spans="1:24" ht="26.25" thickBot="1" x14ac:dyDescent="0.3">
      <c r="A68" s="185" t="s">
        <v>63</v>
      </c>
      <c r="B68" s="197"/>
      <c r="C68" s="197"/>
      <c r="D68" s="198"/>
      <c r="E68" s="199"/>
      <c r="F68" s="237"/>
      <c r="G68" s="201">
        <f>SUM(G69)</f>
        <v>2940000</v>
      </c>
      <c r="H68" s="202">
        <f t="shared" ref="H68:X72" si="19">SUM(H69)</f>
        <v>0</v>
      </c>
      <c r="I68" s="203">
        <f t="shared" si="19"/>
        <v>0</v>
      </c>
      <c r="J68" s="204">
        <f t="shared" si="19"/>
        <v>2940000</v>
      </c>
      <c r="K68" s="202">
        <f t="shared" si="19"/>
        <v>0</v>
      </c>
      <c r="L68" s="205">
        <f t="shared" si="19"/>
        <v>0</v>
      </c>
      <c r="M68" s="205">
        <f t="shared" si="19"/>
        <v>0</v>
      </c>
      <c r="N68" s="205">
        <f t="shared" si="19"/>
        <v>0</v>
      </c>
      <c r="O68" s="205">
        <f t="shared" si="19"/>
        <v>0</v>
      </c>
      <c r="P68" s="205">
        <f t="shared" si="19"/>
        <v>0</v>
      </c>
      <c r="Q68" s="205">
        <f t="shared" si="19"/>
        <v>0</v>
      </c>
      <c r="R68" s="205">
        <f t="shared" si="19"/>
        <v>0</v>
      </c>
      <c r="S68" s="205">
        <f t="shared" si="19"/>
        <v>0</v>
      </c>
      <c r="T68" s="205">
        <f t="shared" si="19"/>
        <v>0</v>
      </c>
      <c r="U68" s="205">
        <f t="shared" si="19"/>
        <v>0</v>
      </c>
      <c r="V68" s="203">
        <f t="shared" si="19"/>
        <v>0</v>
      </c>
      <c r="W68" s="204">
        <f t="shared" si="19"/>
        <v>0</v>
      </c>
      <c r="X68" s="206">
        <f t="shared" si="19"/>
        <v>2940000</v>
      </c>
    </row>
    <row r="69" spans="1:24" ht="24" thickBot="1" x14ac:dyDescent="0.3">
      <c r="A69" s="27" t="s">
        <v>64</v>
      </c>
      <c r="B69" s="28">
        <v>11</v>
      </c>
      <c r="C69" s="29">
        <v>472</v>
      </c>
      <c r="D69" s="29" t="s">
        <v>31</v>
      </c>
      <c r="E69" s="30"/>
      <c r="F69" s="31"/>
      <c r="G69" s="254">
        <v>2940000</v>
      </c>
      <c r="H69" s="73"/>
      <c r="I69" s="146"/>
      <c r="J69" s="35">
        <f>(G69+I69)-H69</f>
        <v>2940000</v>
      </c>
      <c r="K69" s="73"/>
      <c r="L69" s="74"/>
      <c r="M69" s="75"/>
      <c r="N69" s="75"/>
      <c r="O69" s="75"/>
      <c r="P69" s="75"/>
      <c r="Q69" s="75"/>
      <c r="R69" s="75"/>
      <c r="S69" s="75"/>
      <c r="T69" s="75"/>
      <c r="U69" s="75"/>
      <c r="V69" s="147"/>
      <c r="W69" s="39">
        <f>SUM(K69:V69)</f>
        <v>0</v>
      </c>
      <c r="X69" s="61">
        <f>J69-W69</f>
        <v>2940000</v>
      </c>
    </row>
    <row r="70" spans="1:24" ht="31.5" customHeight="1" thickBot="1" x14ac:dyDescent="0.3">
      <c r="A70" s="185" t="s">
        <v>74</v>
      </c>
      <c r="B70" s="197"/>
      <c r="C70" s="197"/>
      <c r="D70" s="198"/>
      <c r="E70" s="199"/>
      <c r="F70" s="237"/>
      <c r="G70" s="201">
        <f>SUM(G71)</f>
        <v>15000000</v>
      </c>
      <c r="H70" s="202">
        <f t="shared" si="19"/>
        <v>0</v>
      </c>
      <c r="I70" s="203">
        <f t="shared" si="19"/>
        <v>0</v>
      </c>
      <c r="J70" s="204">
        <f t="shared" si="19"/>
        <v>15000000</v>
      </c>
      <c r="K70" s="202">
        <f t="shared" si="19"/>
        <v>0</v>
      </c>
      <c r="L70" s="205">
        <f t="shared" si="19"/>
        <v>2000000</v>
      </c>
      <c r="M70" s="205">
        <f t="shared" si="19"/>
        <v>1000000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3000000</v>
      </c>
      <c r="X70" s="206">
        <f t="shared" si="19"/>
        <v>12000000</v>
      </c>
    </row>
    <row r="71" spans="1:24" ht="27" customHeight="1" thickBot="1" x14ac:dyDescent="0.3">
      <c r="A71" s="27" t="s">
        <v>87</v>
      </c>
      <c r="B71" s="28">
        <v>11</v>
      </c>
      <c r="C71" s="29">
        <v>435</v>
      </c>
      <c r="D71" s="29" t="s">
        <v>31</v>
      </c>
      <c r="E71" s="30"/>
      <c r="F71" s="31"/>
      <c r="G71" s="254">
        <v>15000000</v>
      </c>
      <c r="H71" s="73"/>
      <c r="I71" s="146"/>
      <c r="J71" s="35">
        <f>(G71+I71)-H71</f>
        <v>15000000</v>
      </c>
      <c r="K71" s="73"/>
      <c r="L71" s="74">
        <v>2000000</v>
      </c>
      <c r="M71" s="75">
        <v>1000000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3000000</v>
      </c>
      <c r="X71" s="61">
        <f>J71-W71</f>
        <v>12000000</v>
      </c>
    </row>
    <row r="72" spans="1:24" ht="32.25" customHeight="1" thickBot="1" x14ac:dyDescent="0.3">
      <c r="A72" s="185" t="s">
        <v>75</v>
      </c>
      <c r="B72" s="197"/>
      <c r="C72" s="197"/>
      <c r="D72" s="198"/>
      <c r="E72" s="199"/>
      <c r="F72" s="237"/>
      <c r="G72" s="201">
        <f>SUM(G73)</f>
        <v>37000</v>
      </c>
      <c r="H72" s="202">
        <f t="shared" si="19"/>
        <v>0</v>
      </c>
      <c r="I72" s="203">
        <f t="shared" si="19"/>
        <v>0</v>
      </c>
      <c r="J72" s="204">
        <f t="shared" si="19"/>
        <v>37000</v>
      </c>
      <c r="K72" s="202">
        <f t="shared" si="19"/>
        <v>0</v>
      </c>
      <c r="L72" s="205">
        <f t="shared" si="19"/>
        <v>0</v>
      </c>
      <c r="M72" s="205">
        <f t="shared" si="19"/>
        <v>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0</v>
      </c>
      <c r="X72" s="206">
        <f t="shared" si="19"/>
        <v>37000</v>
      </c>
    </row>
    <row r="73" spans="1:24" ht="25.5" customHeight="1" x14ac:dyDescent="0.25">
      <c r="A73" s="27" t="s">
        <v>76</v>
      </c>
      <c r="B73" s="28">
        <v>11</v>
      </c>
      <c r="C73" s="29">
        <v>472</v>
      </c>
      <c r="D73" s="29" t="s">
        <v>31</v>
      </c>
      <c r="E73" s="30"/>
      <c r="F73" s="31"/>
      <c r="G73" s="254">
        <v>37000</v>
      </c>
      <c r="H73" s="73"/>
      <c r="I73" s="146"/>
      <c r="J73" s="35">
        <f>(G73+I73)-H73</f>
        <v>37000</v>
      </c>
      <c r="K73" s="73"/>
      <c r="L73" s="74"/>
      <c r="M73" s="75"/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0</v>
      </c>
      <c r="X73" s="61">
        <f>J73-W73</f>
        <v>37000</v>
      </c>
    </row>
    <row r="74" spans="1:24" ht="15.75" thickBot="1" x14ac:dyDescent="0.3">
      <c r="A74" s="106"/>
      <c r="B74" s="42"/>
      <c r="C74" s="43"/>
      <c r="D74" s="43"/>
      <c r="E74" s="44"/>
      <c r="F74" s="45"/>
      <c r="G74" s="148"/>
      <c r="H74" s="149"/>
      <c r="I74" s="150"/>
      <c r="J74" s="151"/>
      <c r="K74" s="50" t="s">
        <v>57</v>
      </c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2"/>
      <c r="W74" s="53"/>
      <c r="X74" s="54"/>
    </row>
    <row r="75" spans="1:24" ht="28.5" thickTop="1" thickBot="1" x14ac:dyDescent="0.35">
      <c r="A75" s="161" t="s">
        <v>71</v>
      </c>
      <c r="B75" s="463" t="s">
        <v>28</v>
      </c>
      <c r="C75" s="464"/>
      <c r="D75" s="464"/>
      <c r="E75" s="464"/>
      <c r="F75" s="465"/>
      <c r="G75" s="162">
        <f>SUM(G77:G77)</f>
        <v>3000000</v>
      </c>
      <c r="H75" s="163">
        <f>SUM(H77:H77)</f>
        <v>0</v>
      </c>
      <c r="I75" s="164">
        <f>SUM(I77:I77)</f>
        <v>0</v>
      </c>
      <c r="J75" s="165">
        <f>SUM(J77:J77)</f>
        <v>3000000</v>
      </c>
      <c r="K75" s="163">
        <f t="shared" ref="K75:X75" si="20">SUM(K77:K77)</f>
        <v>0</v>
      </c>
      <c r="L75" s="166">
        <f t="shared" si="20"/>
        <v>0</v>
      </c>
      <c r="M75" s="166">
        <f t="shared" si="20"/>
        <v>250000</v>
      </c>
      <c r="N75" s="166">
        <f t="shared" si="20"/>
        <v>0</v>
      </c>
      <c r="O75" s="166">
        <f t="shared" si="20"/>
        <v>0</v>
      </c>
      <c r="P75" s="166">
        <f t="shared" si="20"/>
        <v>0</v>
      </c>
      <c r="Q75" s="166">
        <f t="shared" si="20"/>
        <v>0</v>
      </c>
      <c r="R75" s="166">
        <f t="shared" si="20"/>
        <v>0</v>
      </c>
      <c r="S75" s="166">
        <f t="shared" si="20"/>
        <v>0</v>
      </c>
      <c r="T75" s="166">
        <f t="shared" si="20"/>
        <v>0</v>
      </c>
      <c r="U75" s="166">
        <f t="shared" si="20"/>
        <v>0</v>
      </c>
      <c r="V75" s="164">
        <f t="shared" si="20"/>
        <v>0</v>
      </c>
      <c r="W75" s="165">
        <f>SUM(W77:W77)</f>
        <v>250000</v>
      </c>
      <c r="X75" s="167">
        <f t="shared" si="20"/>
        <v>2750000</v>
      </c>
    </row>
    <row r="76" spans="1:24" ht="33" customHeight="1" thickTop="1" thickBot="1" x14ac:dyDescent="0.35">
      <c r="A76" s="238" t="s">
        <v>65</v>
      </c>
      <c r="B76" s="239"/>
      <c r="C76" s="239"/>
      <c r="D76" s="239"/>
      <c r="E76" s="239"/>
      <c r="F76" s="240"/>
      <c r="G76" s="241">
        <f>SUM(G77)</f>
        <v>3000000</v>
      </c>
      <c r="H76" s="242">
        <f t="shared" ref="H76:X76" si="21">SUM(H77)</f>
        <v>0</v>
      </c>
      <c r="I76" s="243">
        <f t="shared" si="21"/>
        <v>0</v>
      </c>
      <c r="J76" s="244">
        <f t="shared" si="21"/>
        <v>3000000</v>
      </c>
      <c r="K76" s="242">
        <f t="shared" si="21"/>
        <v>0</v>
      </c>
      <c r="L76" s="245">
        <f t="shared" si="21"/>
        <v>0</v>
      </c>
      <c r="M76" s="245">
        <f t="shared" si="21"/>
        <v>250000</v>
      </c>
      <c r="N76" s="245">
        <f t="shared" si="21"/>
        <v>0</v>
      </c>
      <c r="O76" s="245">
        <f t="shared" si="21"/>
        <v>0</v>
      </c>
      <c r="P76" s="245">
        <f t="shared" si="21"/>
        <v>0</v>
      </c>
      <c r="Q76" s="245">
        <f t="shared" si="21"/>
        <v>0</v>
      </c>
      <c r="R76" s="245">
        <f t="shared" si="21"/>
        <v>0</v>
      </c>
      <c r="S76" s="245">
        <f t="shared" si="21"/>
        <v>0</v>
      </c>
      <c r="T76" s="245">
        <f t="shared" si="21"/>
        <v>0</v>
      </c>
      <c r="U76" s="245">
        <f t="shared" si="21"/>
        <v>0</v>
      </c>
      <c r="V76" s="243">
        <f t="shared" si="21"/>
        <v>0</v>
      </c>
      <c r="W76" s="244">
        <f t="shared" si="21"/>
        <v>250000</v>
      </c>
      <c r="X76" s="246">
        <f t="shared" si="21"/>
        <v>2750000</v>
      </c>
    </row>
    <row r="77" spans="1:24" ht="23.25" x14ac:dyDescent="0.25">
      <c r="A77" s="153" t="s">
        <v>66</v>
      </c>
      <c r="B77" s="69">
        <v>11</v>
      </c>
      <c r="C77" s="69">
        <v>437</v>
      </c>
      <c r="D77" s="70" t="s">
        <v>31</v>
      </c>
      <c r="E77" s="71"/>
      <c r="F77" s="72"/>
      <c r="G77" s="32">
        <v>3000000</v>
      </c>
      <c r="H77" s="33"/>
      <c r="I77" s="34"/>
      <c r="J77" s="35">
        <f>G77-H77+I77</f>
        <v>3000000</v>
      </c>
      <c r="K77" s="107"/>
      <c r="L77" s="37"/>
      <c r="M77" s="37">
        <v>250000</v>
      </c>
      <c r="N77" s="37"/>
      <c r="O77" s="37"/>
      <c r="P77" s="37"/>
      <c r="Q77" s="37"/>
      <c r="R77" s="37"/>
      <c r="S77" s="37"/>
      <c r="T77" s="37"/>
      <c r="U77" s="37"/>
      <c r="V77" s="38"/>
      <c r="W77" s="39">
        <f>SUM(K77:V77)</f>
        <v>250000</v>
      </c>
      <c r="X77" s="40">
        <f>J77-W77</f>
        <v>2750000</v>
      </c>
    </row>
    <row r="78" spans="1:24" ht="15.75" thickBot="1" x14ac:dyDescent="0.3">
      <c r="A78" s="154"/>
      <c r="B78" s="155"/>
      <c r="C78" s="155"/>
      <c r="D78" s="156"/>
      <c r="E78" s="157"/>
      <c r="F78" s="158"/>
      <c r="G78" s="114"/>
      <c r="H78" s="115"/>
      <c r="I78" s="116"/>
      <c r="J78" s="117"/>
      <c r="K78" s="118"/>
      <c r="L78" s="119"/>
      <c r="M78" s="119"/>
      <c r="N78" s="119"/>
      <c r="O78" s="119"/>
      <c r="P78" s="119"/>
      <c r="Q78" s="119"/>
      <c r="R78" s="119"/>
      <c r="S78" s="120"/>
      <c r="T78" s="119"/>
      <c r="U78" s="119"/>
      <c r="V78" s="121"/>
      <c r="W78" s="122"/>
      <c r="X78" s="159"/>
    </row>
  </sheetData>
  <mergeCells count="13">
    <mergeCell ref="B75:F75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2" zoomScaleNormal="100" zoomScaleSheetLayoutView="39" workbookViewId="0">
      <selection activeCell="K24" sqref="K2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2303625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zoomScaleNormal="100" zoomScaleSheetLayoutView="39" workbookViewId="0">
      <selection activeCell="W56" sqref="W5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89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SUM(G9+G33+G76)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17096221.359999999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54435536.259999998</v>
      </c>
      <c r="X8" s="26">
        <f t="shared" si="0"/>
        <v>231046997.74000001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15291667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47303889</v>
      </c>
      <c r="X9" s="184">
        <f t="shared" si="1"/>
        <v>195757225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2000000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474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472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475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476" t="s">
        <v>28</v>
      </c>
      <c r="C33" s="477"/>
      <c r="D33" s="477"/>
      <c r="E33" s="477"/>
      <c r="F33" s="478"/>
      <c r="G33" s="232">
        <f t="shared" ref="G33:X33" si="8">SUM(G34+G37+G40+G43+G46+G49+G54+G58+G63+G69+G66+G71+G73)</f>
        <v>39421420</v>
      </c>
      <c r="H33" s="232">
        <f t="shared" si="8"/>
        <v>0</v>
      </c>
      <c r="I33" s="232">
        <f t="shared" si="8"/>
        <v>0</v>
      </c>
      <c r="J33" s="232">
        <f t="shared" si="8"/>
        <v>39421420</v>
      </c>
      <c r="K33" s="232">
        <f t="shared" si="8"/>
        <v>187635.11</v>
      </c>
      <c r="L33" s="232">
        <f t="shared" si="8"/>
        <v>5139457.79</v>
      </c>
      <c r="M33" s="232">
        <f t="shared" si="8"/>
        <v>1554554.3599999999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6881647.2599999998</v>
      </c>
      <c r="X33" s="232">
        <f t="shared" si="8"/>
        <v>32539772.740000002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472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472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473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0</v>
      </c>
      <c r="J63" s="204">
        <f t="shared" si="17"/>
        <v>0</v>
      </c>
      <c r="K63" s="202">
        <f t="shared" si="17"/>
        <v>0</v>
      </c>
      <c r="L63" s="205">
        <f t="shared" si="17"/>
        <v>0</v>
      </c>
      <c r="M63" s="205">
        <f t="shared" si="17"/>
        <v>0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0</v>
      </c>
      <c r="X63" s="206">
        <f t="shared" si="17"/>
        <v>0</v>
      </c>
    </row>
    <row r="64" spans="1:24" ht="23.25" x14ac:dyDescent="0.25">
      <c r="A64" s="27" t="s">
        <v>61</v>
      </c>
      <c r="B64" s="28">
        <v>21</v>
      </c>
      <c r="C64" s="29">
        <v>473</v>
      </c>
      <c r="D64" s="29" t="s">
        <v>31</v>
      </c>
      <c r="E64" s="30"/>
      <c r="F64" s="31"/>
      <c r="G64" s="105">
        <v>0</v>
      </c>
      <c r="H64" s="73"/>
      <c r="I64" s="146"/>
      <c r="J64" s="35">
        <f>(G64+I64)-H64</f>
        <v>0</v>
      </c>
      <c r="K64" s="73"/>
      <c r="L64" s="74"/>
      <c r="M64" s="75"/>
      <c r="N64" s="75"/>
      <c r="O64" s="75"/>
      <c r="P64" s="75"/>
      <c r="Q64" s="75"/>
      <c r="R64" s="75"/>
      <c r="S64" s="75"/>
      <c r="T64" s="75"/>
      <c r="U64" s="75"/>
      <c r="V64" s="147"/>
      <c r="W64" s="39">
        <f>SUM(K64:V64)</f>
        <v>0</v>
      </c>
      <c r="X64" s="61">
        <f>J64-W64</f>
        <v>0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0</v>
      </c>
      <c r="I66" s="203">
        <f t="shared" si="18"/>
        <v>0</v>
      </c>
      <c r="J66" s="204">
        <f t="shared" si="18"/>
        <v>771200</v>
      </c>
      <c r="K66" s="202">
        <f t="shared" si="18"/>
        <v>0</v>
      </c>
      <c r="L66" s="205">
        <f t="shared" si="18"/>
        <v>0</v>
      </c>
      <c r="M66" s="205">
        <f t="shared" si="18"/>
        <v>0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0</v>
      </c>
      <c r="X66" s="206">
        <f t="shared" si="18"/>
        <v>771200</v>
      </c>
    </row>
    <row r="67" spans="1:24" ht="23.2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/>
      <c r="I67" s="146"/>
      <c r="J67" s="35">
        <f>(G67+I67)-H67</f>
        <v>771200</v>
      </c>
      <c r="K67" s="73"/>
      <c r="L67" s="74"/>
      <c r="M67" s="75"/>
      <c r="N67" s="75"/>
      <c r="O67" s="75"/>
      <c r="P67" s="75"/>
      <c r="Q67" s="75"/>
      <c r="R67" s="75"/>
      <c r="S67" s="75"/>
      <c r="T67" s="75"/>
      <c r="U67" s="75"/>
      <c r="V67" s="147"/>
      <c r="W67" s="39">
        <f>SUM(K67:V67)</f>
        <v>0</v>
      </c>
      <c r="X67" s="61">
        <f>J67-W67</f>
        <v>771200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463" t="s">
        <v>28</v>
      </c>
      <c r="C76" s="464"/>
      <c r="D76" s="464"/>
      <c r="E76" s="464"/>
      <c r="F76" s="465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250000</v>
      </c>
      <c r="X76" s="167">
        <f t="shared" si="20"/>
        <v>2750000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250000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250000</v>
      </c>
      <c r="X77" s="246">
        <f t="shared" si="21"/>
        <v>2750000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250000</v>
      </c>
      <c r="X78" s="40">
        <f>J78-W78</f>
        <v>2750000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O30" sqref="O3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97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64371218.640000001</v>
      </c>
      <c r="X8" s="26">
        <f t="shared" si="0"/>
        <v>221124639.72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56003889</v>
      </c>
      <c r="X9" s="184">
        <f t="shared" si="1"/>
        <v>187057225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6915993</v>
      </c>
      <c r="X16" s="194">
        <f t="shared" si="4"/>
        <v>31829969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6249327</v>
      </c>
      <c r="X17" s="61">
        <f>J17-W17</f>
        <v>28496635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/>
      <c r="O20" s="86"/>
      <c r="P20" s="86"/>
      <c r="Q20" s="86"/>
      <c r="R20" s="86"/>
      <c r="S20" s="86"/>
      <c r="T20" s="86"/>
      <c r="U20" s="86"/>
      <c r="V20" s="87"/>
      <c r="W20" s="88">
        <f>SUM(K20:V20)</f>
        <v>666666</v>
      </c>
      <c r="X20" s="89">
        <f>J20-W20</f>
        <v>3333334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200000</v>
      </c>
      <c r="X22" s="194">
        <f t="shared" si="5"/>
        <v>1300000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/>
      <c r="O23" s="37"/>
      <c r="P23" s="37"/>
      <c r="Q23" s="37"/>
      <c r="R23" s="37"/>
      <c r="S23" s="37"/>
      <c r="T23" s="37"/>
      <c r="U23" s="37"/>
      <c r="V23" s="38"/>
      <c r="W23" s="39">
        <f>SUM(K23:V23)</f>
        <v>200000</v>
      </c>
      <c r="X23" s="61">
        <f>J23-W23</f>
        <v>1300000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0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1916667</v>
      </c>
      <c r="X25" s="194">
        <f t="shared" si="6"/>
        <v>9583333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/>
      <c r="O26" s="37"/>
      <c r="P26" s="37"/>
      <c r="Q26" s="37"/>
      <c r="R26" s="37"/>
      <c r="S26" s="37"/>
      <c r="T26" s="37"/>
      <c r="U26" s="37"/>
      <c r="V26" s="38"/>
      <c r="W26" s="39">
        <f>SUM(K26:V26)</f>
        <v>1916667</v>
      </c>
      <c r="X26" s="61">
        <f>J26-W26</f>
        <v>9583333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0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24018358</v>
      </c>
      <c r="X28" s="206">
        <f t="shared" si="7"/>
        <v>97724987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/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13964844</v>
      </c>
      <c r="X29" s="54">
        <f>J29-W29</f>
        <v>35136337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/>
      <c r="O32" s="86"/>
      <c r="P32" s="86"/>
      <c r="Q32" s="86"/>
      <c r="R32" s="86"/>
      <c r="S32" s="86"/>
      <c r="T32" s="86"/>
      <c r="U32" s="86"/>
      <c r="V32" s="87"/>
      <c r="W32" s="88">
        <f>SUM(K32:V32)</f>
        <v>10053514</v>
      </c>
      <c r="X32" s="89">
        <f>J32-W32</f>
        <v>62588650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0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7617329.6399999997</v>
      </c>
      <c r="X34" s="232">
        <f t="shared" si="8"/>
        <v>31817414.720000003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0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563157.57999999996</v>
      </c>
      <c r="X35" s="230">
        <f t="shared" si="9"/>
        <v>2786842.42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/>
      <c r="O36" s="37"/>
      <c r="P36" s="37"/>
      <c r="Q36" s="37"/>
      <c r="R36" s="37"/>
      <c r="S36" s="37"/>
      <c r="T36" s="37"/>
      <c r="U36" s="37"/>
      <c r="V36" s="38"/>
      <c r="W36" s="39">
        <f>SUM(K36:V36)</f>
        <v>563157.57999999996</v>
      </c>
      <c r="X36" s="61">
        <f>J36-W36</f>
        <v>2786842.42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0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333334</v>
      </c>
      <c r="X44" s="206">
        <f t="shared" si="12"/>
        <v>1666666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/>
      <c r="O45" s="37"/>
      <c r="P45" s="37"/>
      <c r="Q45" s="37"/>
      <c r="R45" s="37"/>
      <c r="S45" s="37"/>
      <c r="T45" s="108"/>
      <c r="U45" s="108"/>
      <c r="V45" s="38"/>
      <c r="W45" s="39">
        <f>SUM(K45:V45)</f>
        <v>333334</v>
      </c>
      <c r="X45" s="61">
        <f>J45-W45</f>
        <v>1666666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500000</v>
      </c>
      <c r="X47" s="206">
        <f t="shared" si="13"/>
        <v>1900000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/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500000</v>
      </c>
      <c r="X48" s="61">
        <f>J48-W48</f>
        <v>1900000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0</v>
      </c>
      <c r="X50" s="230">
        <f t="shared" si="14"/>
        <v>3000000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8"/>
      <c r="W51" s="39">
        <f>SUM(K51:V51)</f>
        <v>0</v>
      </c>
      <c r="X51" s="61">
        <f>J51-W51</f>
        <v>3000000</v>
      </c>
    </row>
    <row r="52" spans="1:24" ht="6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3000000</v>
      </c>
      <c r="X72" s="206">
        <f t="shared" si="19"/>
        <v>12000000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3000000</v>
      </c>
      <c r="X73" s="61">
        <f>J73-W73</f>
        <v>12000000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750000</v>
      </c>
      <c r="X77" s="167">
        <f t="shared" si="20"/>
        <v>2250000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750000</v>
      </c>
      <c r="X78" s="246">
        <f t="shared" si="21"/>
        <v>2250000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/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750000</v>
      </c>
      <c r="X79" s="40">
        <f>J79-W79</f>
        <v>2250000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33" sqref="N3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99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23427734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87798952.640000001</v>
      </c>
      <c r="X8" s="26">
        <f t="shared" si="0"/>
        <v>197696905.72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2053625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9670954.6400000006</v>
      </c>
      <c r="X34" s="232">
        <f t="shared" si="8"/>
        <v>29763789.719999999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K24" sqref="K2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23677734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2303625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250000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6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9" zoomScaleNormal="100" zoomScaleSheetLayoutView="39" workbookViewId="0">
      <selection activeCell="Q27" sqref="Q27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101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24177734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21124109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958333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16" zoomScaleNormal="100" zoomScaleSheetLayoutView="39" workbookViewId="0">
      <selection activeCell="O20" sqref="O2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103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24677734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21624109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4000000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2666667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125000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2803625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250000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15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37" zoomScaleNormal="100" zoomScaleSheetLayoutView="39" workbookViewId="0">
      <selection activeCell="O53" sqref="O5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104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29702734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3053625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topLeftCell="A19" zoomScaleNormal="100" zoomScaleSheetLayoutView="39" workbookViewId="0">
      <selection activeCell="O30" sqref="O3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97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64371218.640000001</v>
      </c>
      <c r="X8" s="26">
        <f t="shared" si="0"/>
        <v>221124639.72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56003889</v>
      </c>
      <c r="X9" s="184">
        <f t="shared" si="1"/>
        <v>187057225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6915993</v>
      </c>
      <c r="X16" s="194">
        <f t="shared" si="4"/>
        <v>31829969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6249327</v>
      </c>
      <c r="X17" s="61">
        <f>J17-W17</f>
        <v>28496635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/>
      <c r="O20" s="86"/>
      <c r="P20" s="86"/>
      <c r="Q20" s="86"/>
      <c r="R20" s="86"/>
      <c r="S20" s="86"/>
      <c r="T20" s="86"/>
      <c r="U20" s="86"/>
      <c r="V20" s="87"/>
      <c r="W20" s="88">
        <f>SUM(K20:V20)</f>
        <v>666666</v>
      </c>
      <c r="X20" s="89">
        <f>J20-W20</f>
        <v>3333334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 t="shared" si="5"/>
        <v>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200000</v>
      </c>
      <c r="X22" s="194">
        <f t="shared" si="5"/>
        <v>1300000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/>
      <c r="O23" s="37"/>
      <c r="P23" s="37"/>
      <c r="Q23" s="37"/>
      <c r="R23" s="37"/>
      <c r="S23" s="37"/>
      <c r="T23" s="37"/>
      <c r="U23" s="37"/>
      <c r="V23" s="38"/>
      <c r="W23" s="39">
        <f>SUM(K23:V23)</f>
        <v>200000</v>
      </c>
      <c r="X23" s="61">
        <f>J23-W23</f>
        <v>1300000</v>
      </c>
    </row>
    <row r="24" spans="1:24" ht="15.75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51"/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 t="shared" si="6"/>
        <v>0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1916667</v>
      </c>
      <c r="X25" s="194">
        <f t="shared" si="6"/>
        <v>9583333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/>
      <c r="O26" s="37"/>
      <c r="P26" s="37"/>
      <c r="Q26" s="37"/>
      <c r="R26" s="37"/>
      <c r="S26" s="37"/>
      <c r="T26" s="37"/>
      <c r="U26" s="37"/>
      <c r="V26" s="38"/>
      <c r="W26" s="39">
        <f>SUM(K26:V26)</f>
        <v>1916667</v>
      </c>
      <c r="X26" s="61">
        <f>J26-W26</f>
        <v>9583333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/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0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24018358</v>
      </c>
      <c r="X28" s="206">
        <f t="shared" si="7"/>
        <v>97724987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/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13964844</v>
      </c>
      <c r="X29" s="54">
        <f>J29-W29</f>
        <v>35136337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/>
      <c r="O32" s="86"/>
      <c r="P32" s="86"/>
      <c r="Q32" s="86"/>
      <c r="R32" s="86"/>
      <c r="S32" s="86"/>
      <c r="T32" s="86"/>
      <c r="U32" s="86"/>
      <c r="V32" s="87"/>
      <c r="W32" s="88">
        <f>SUM(K32:V32)</f>
        <v>10053514</v>
      </c>
      <c r="X32" s="89">
        <f>J32-W32</f>
        <v>62588650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0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7617329.6399999997</v>
      </c>
      <c r="X34" s="232">
        <f t="shared" si="8"/>
        <v>31817414.720000003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0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563157.57999999996</v>
      </c>
      <c r="X35" s="230">
        <f t="shared" si="9"/>
        <v>2786842.42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/>
      <c r="O36" s="37"/>
      <c r="P36" s="37"/>
      <c r="Q36" s="37"/>
      <c r="R36" s="37"/>
      <c r="S36" s="37"/>
      <c r="T36" s="37"/>
      <c r="U36" s="37"/>
      <c r="V36" s="38"/>
      <c r="W36" s="39">
        <f>SUM(K36:V36)</f>
        <v>563157.57999999996</v>
      </c>
      <c r="X36" s="61">
        <f>J36-W36</f>
        <v>2786842.42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 t="shared" si="10"/>
        <v>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0</v>
      </c>
      <c r="X38" s="206">
        <f t="shared" si="10"/>
        <v>500000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/>
      <c r="O39" s="37"/>
      <c r="P39" s="37"/>
      <c r="Q39" s="37"/>
      <c r="R39" s="37"/>
      <c r="S39" s="37"/>
      <c r="T39" s="37"/>
      <c r="U39" s="37"/>
      <c r="V39" s="38"/>
      <c r="W39" s="39">
        <f>SUM(K39:V39)</f>
        <v>0</v>
      </c>
      <c r="X39" s="61">
        <f>J39-W39</f>
        <v>500000</v>
      </c>
    </row>
    <row r="40" spans="1:24" ht="15.75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 t="shared" si="11"/>
        <v>0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23.2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0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333334</v>
      </c>
      <c r="X44" s="206">
        <f t="shared" si="12"/>
        <v>1666666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/>
      <c r="O45" s="37"/>
      <c r="P45" s="37"/>
      <c r="Q45" s="37"/>
      <c r="R45" s="37"/>
      <c r="S45" s="37"/>
      <c r="T45" s="108"/>
      <c r="U45" s="108"/>
      <c r="V45" s="38"/>
      <c r="W45" s="39">
        <f>SUM(K45:V45)</f>
        <v>333334</v>
      </c>
      <c r="X45" s="61">
        <f>J45-W45</f>
        <v>1666666</v>
      </c>
    </row>
    <row r="46" spans="1:24" ht="15.75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119"/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500000</v>
      </c>
      <c r="X47" s="206">
        <f t="shared" si="13"/>
        <v>1900000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/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500000</v>
      </c>
      <c r="X48" s="61">
        <f>J48-W48</f>
        <v>1900000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 t="shared" si="14"/>
        <v>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0</v>
      </c>
      <c r="X50" s="230">
        <f t="shared" si="14"/>
        <v>3000000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8"/>
      <c r="W51" s="39">
        <f>SUM(K51:V51)</f>
        <v>0</v>
      </c>
      <c r="X51" s="61">
        <f>J51-W51</f>
        <v>3000000</v>
      </c>
    </row>
    <row r="52" spans="1:24" ht="6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3000000</v>
      </c>
      <c r="X72" s="206">
        <f t="shared" si="19"/>
        <v>12000000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/>
      <c r="O73" s="75"/>
      <c r="P73" s="75"/>
      <c r="Q73" s="75"/>
      <c r="R73" s="75"/>
      <c r="S73" s="75"/>
      <c r="T73" s="75"/>
      <c r="U73" s="75"/>
      <c r="V73" s="147"/>
      <c r="W73" s="39">
        <f>SUM(K73:V73)</f>
        <v>3000000</v>
      </c>
      <c r="X73" s="61">
        <f>J73-W73</f>
        <v>12000000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750000</v>
      </c>
      <c r="X77" s="167">
        <f t="shared" si="20"/>
        <v>2250000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750000</v>
      </c>
      <c r="X78" s="246">
        <f t="shared" si="21"/>
        <v>2250000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/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750000</v>
      </c>
      <c r="X79" s="40">
        <f>J79-W79</f>
        <v>2250000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9" max="23" man="1"/>
  </rowBreaks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N71" sqref="N7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109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30671020.25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88048952.640000001</v>
      </c>
      <c r="X8" s="26">
        <f t="shared" si="0"/>
        <v>197446905.72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4021911.25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9920954.6400000006</v>
      </c>
      <c r="X34" s="232">
        <f t="shared" si="8"/>
        <v>29513789.719999999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>SUM(N42:N43)+968286.25</f>
        <v>968286.25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36.7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283" t="s">
        <v>110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 t="shared" si="19"/>
        <v>0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0</v>
      </c>
      <c r="X70" s="206">
        <f t="shared" si="19"/>
        <v>2940000</v>
      </c>
    </row>
    <row r="71" spans="1:24" ht="24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75"/>
      <c r="O71" s="75"/>
      <c r="P71" s="75"/>
      <c r="Q71" s="75"/>
      <c r="R71" s="75"/>
      <c r="S71" s="75"/>
      <c r="T71" s="75"/>
      <c r="U71" s="75"/>
      <c r="V71" s="147"/>
      <c r="W71" s="39">
        <f>SUM(K71:V71)</f>
        <v>0</v>
      </c>
      <c r="X71" s="61">
        <f>J71-W71</f>
        <v>2940000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B77:F77"/>
    <mergeCell ref="B8:F8"/>
    <mergeCell ref="B9:F9"/>
    <mergeCell ref="A19:A21"/>
    <mergeCell ref="A31:A33"/>
    <mergeCell ref="B34:F34"/>
    <mergeCell ref="A52:A54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0"/>
  <sheetViews>
    <sheetView zoomScaleNormal="100" zoomScaleSheetLayoutView="39" workbookViewId="0">
      <selection activeCell="O71" sqref="O7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111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SUM(G9+G34+G77)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32708063.73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89067474.379999995</v>
      </c>
      <c r="X8" s="26">
        <f t="shared" si="0"/>
        <v>196428383.97999999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SUM(G10+G13+G16+G22+G25+G28)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26399109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</f>
        <v>6000000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>SUM(N14:N14)+2000000</f>
        <v>4666667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10666667</v>
      </c>
      <c r="X13" s="194">
        <f t="shared" si="3"/>
        <v>21333333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>
        <v>2666667</v>
      </c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10666667</v>
      </c>
      <c r="X14" s="61">
        <f>J14-W14</f>
        <v>21333333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278" t="s">
        <v>105</v>
      </c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SUM(G17:G20)</f>
        <v>38745962</v>
      </c>
      <c r="H16" s="190">
        <f t="shared" ref="H16:X16" si="4">SUM(H17:H20)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>SUM(M17:M20)+1000000</f>
        <v>2333333</v>
      </c>
      <c r="N16" s="193">
        <f t="shared" si="4"/>
        <v>3228830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10144823</v>
      </c>
      <c r="X16" s="194">
        <f t="shared" si="4"/>
        <v>28601139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>
        <v>2895497</v>
      </c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SUM(K17:V17)+1000000</f>
        <v>9144824</v>
      </c>
      <c r="X17" s="61">
        <f>J17-W17</f>
        <v>25601138</v>
      </c>
    </row>
    <row r="18" spans="1:24" ht="36.75" x14ac:dyDescent="0.25">
      <c r="A18" s="62"/>
      <c r="B18" s="90"/>
      <c r="C18" s="90"/>
      <c r="D18" s="91"/>
      <c r="E18" s="92"/>
      <c r="F18" s="93"/>
      <c r="G18" s="253"/>
      <c r="H18" s="47"/>
      <c r="I18" s="48"/>
      <c r="J18" s="49"/>
      <c r="K18" s="94"/>
      <c r="L18" s="95"/>
      <c r="M18" s="280" t="s">
        <v>95</v>
      </c>
      <c r="N18" s="96"/>
      <c r="O18" s="51"/>
      <c r="P18" s="51"/>
      <c r="Q18" s="51"/>
      <c r="R18" s="51"/>
      <c r="S18" s="51"/>
      <c r="T18" s="51"/>
      <c r="U18" s="51"/>
      <c r="V18" s="52"/>
      <c r="W18" s="53"/>
      <c r="X18" s="54"/>
    </row>
    <row r="19" spans="1:24" ht="6.75" customHeight="1" x14ac:dyDescent="0.25">
      <c r="A19" s="471"/>
      <c r="B19" s="247"/>
      <c r="C19" s="247"/>
      <c r="D19" s="248"/>
      <c r="E19" s="249"/>
      <c r="F19" s="250"/>
      <c r="G19" s="211"/>
      <c r="H19" s="212"/>
      <c r="I19" s="213"/>
      <c r="J19" s="214"/>
      <c r="K19" s="212"/>
      <c r="L19" s="216"/>
      <c r="M19" s="217"/>
      <c r="N19" s="217"/>
      <c r="O19" s="217"/>
      <c r="P19" s="217"/>
      <c r="Q19" s="275"/>
      <c r="R19" s="217"/>
      <c r="S19" s="217"/>
      <c r="T19" s="217"/>
      <c r="U19" s="217"/>
      <c r="V19" s="218"/>
      <c r="W19" s="219"/>
      <c r="X19" s="220"/>
    </row>
    <row r="20" spans="1:24" x14ac:dyDescent="0.25">
      <c r="A20" s="472"/>
      <c r="B20" s="76">
        <v>21</v>
      </c>
      <c r="C20" s="76">
        <v>533</v>
      </c>
      <c r="D20" s="77" t="s">
        <v>36</v>
      </c>
      <c r="E20" s="78"/>
      <c r="F20" s="79"/>
      <c r="G20" s="252">
        <v>4000000</v>
      </c>
      <c r="H20" s="80"/>
      <c r="I20" s="81"/>
      <c r="J20" s="82">
        <f>(G20+I20)-H20</f>
        <v>4000000</v>
      </c>
      <c r="K20" s="83"/>
      <c r="L20" s="84">
        <v>333333</v>
      </c>
      <c r="M20" s="85">
        <v>333333</v>
      </c>
      <c r="N20" s="85">
        <v>333333</v>
      </c>
      <c r="O20" s="86"/>
      <c r="P20" s="86"/>
      <c r="Q20" s="86"/>
      <c r="R20" s="86"/>
      <c r="S20" s="86"/>
      <c r="T20" s="86"/>
      <c r="U20" s="86"/>
      <c r="V20" s="87"/>
      <c r="W20" s="88">
        <f>SUM(K20:V20)</f>
        <v>999999</v>
      </c>
      <c r="X20" s="89">
        <f>J20-W20</f>
        <v>3000001</v>
      </c>
    </row>
    <row r="21" spans="1:24" ht="15.75" thickBot="1" x14ac:dyDescent="0.3">
      <c r="A21" s="473"/>
      <c r="B21" s="90"/>
      <c r="C21" s="90"/>
      <c r="D21" s="91"/>
      <c r="E21" s="92"/>
      <c r="F21" s="93"/>
      <c r="G21" s="46"/>
      <c r="H21" s="47"/>
      <c r="I21" s="48"/>
      <c r="J21" s="49"/>
      <c r="K21" s="94"/>
      <c r="L21" s="95"/>
      <c r="M21" s="96"/>
      <c r="N21" s="96"/>
      <c r="O21" s="51"/>
      <c r="P21" s="51"/>
      <c r="Q21" s="51"/>
      <c r="R21" s="51"/>
      <c r="S21" s="51"/>
      <c r="T21" s="51"/>
      <c r="U21" s="51"/>
      <c r="V21" s="52"/>
      <c r="W21" s="53"/>
      <c r="X21" s="54"/>
    </row>
    <row r="22" spans="1:24" ht="26.25" thickBot="1" x14ac:dyDescent="0.3">
      <c r="A22" s="185" t="s">
        <v>37</v>
      </c>
      <c r="B22" s="186"/>
      <c r="C22" s="186"/>
      <c r="D22" s="186"/>
      <c r="E22" s="187"/>
      <c r="F22" s="188"/>
      <c r="G22" s="189">
        <f t="shared" ref="G22:X22" si="5">SUM(G23:G23)</f>
        <v>1500000</v>
      </c>
      <c r="H22" s="190">
        <f t="shared" si="5"/>
        <v>0</v>
      </c>
      <c r="I22" s="191">
        <f t="shared" si="5"/>
        <v>0</v>
      </c>
      <c r="J22" s="192">
        <f t="shared" si="5"/>
        <v>1500000</v>
      </c>
      <c r="K22" s="190">
        <f t="shared" si="5"/>
        <v>0</v>
      </c>
      <c r="L22" s="193">
        <f t="shared" si="5"/>
        <v>0</v>
      </c>
      <c r="M22" s="193">
        <f t="shared" si="5"/>
        <v>200000</v>
      </c>
      <c r="N22" s="193">
        <f>SUM(N23:N23)+775000</f>
        <v>900000</v>
      </c>
      <c r="O22" s="193">
        <f t="shared" si="5"/>
        <v>0</v>
      </c>
      <c r="P22" s="193">
        <f t="shared" si="5"/>
        <v>0</v>
      </c>
      <c r="Q22" s="193">
        <f t="shared" si="5"/>
        <v>0</v>
      </c>
      <c r="R22" s="193">
        <f t="shared" si="5"/>
        <v>0</v>
      </c>
      <c r="S22" s="193">
        <f t="shared" si="5"/>
        <v>0</v>
      </c>
      <c r="T22" s="193">
        <f t="shared" si="5"/>
        <v>0</v>
      </c>
      <c r="U22" s="193">
        <f t="shared" si="5"/>
        <v>0</v>
      </c>
      <c r="V22" s="191">
        <f t="shared" si="5"/>
        <v>0</v>
      </c>
      <c r="W22" s="192">
        <f t="shared" si="5"/>
        <v>325000</v>
      </c>
      <c r="X22" s="194">
        <f t="shared" si="5"/>
        <v>1175000</v>
      </c>
    </row>
    <row r="23" spans="1:24" ht="23.25" x14ac:dyDescent="0.25">
      <c r="A23" s="27" t="s">
        <v>38</v>
      </c>
      <c r="B23" s="28">
        <v>11</v>
      </c>
      <c r="C23" s="29">
        <v>461</v>
      </c>
      <c r="D23" s="29" t="s">
        <v>31</v>
      </c>
      <c r="E23" s="30"/>
      <c r="F23" s="31"/>
      <c r="G23" s="251">
        <v>1500000</v>
      </c>
      <c r="H23" s="33"/>
      <c r="I23" s="34"/>
      <c r="J23" s="35">
        <f>(G23+I23)-H23</f>
        <v>1500000</v>
      </c>
      <c r="K23" s="33"/>
      <c r="L23" s="36"/>
      <c r="M23" s="37">
        <v>200000</v>
      </c>
      <c r="N23" s="37">
        <v>125000</v>
      </c>
      <c r="O23" s="37"/>
      <c r="P23" s="37"/>
      <c r="Q23" s="37"/>
      <c r="R23" s="37"/>
      <c r="S23" s="37"/>
      <c r="T23" s="37"/>
      <c r="U23" s="37"/>
      <c r="V23" s="38"/>
      <c r="W23" s="39">
        <f>SUM(K23:V23)</f>
        <v>325000</v>
      </c>
      <c r="X23" s="61">
        <f>J23-W23</f>
        <v>1175000</v>
      </c>
    </row>
    <row r="24" spans="1:24" ht="28.5" customHeight="1" thickBot="1" x14ac:dyDescent="0.3">
      <c r="A24" s="97"/>
      <c r="B24" s="42"/>
      <c r="C24" s="43"/>
      <c r="D24" s="43"/>
      <c r="E24" s="44"/>
      <c r="F24" s="45"/>
      <c r="G24" s="46"/>
      <c r="H24" s="47"/>
      <c r="I24" s="48"/>
      <c r="J24" s="49"/>
      <c r="K24" s="47"/>
      <c r="L24" s="98"/>
      <c r="M24" s="51"/>
      <c r="N24" s="278" t="s">
        <v>106</v>
      </c>
      <c r="O24" s="51"/>
      <c r="P24" s="51"/>
      <c r="Q24" s="51"/>
      <c r="R24" s="51"/>
      <c r="S24" s="51"/>
      <c r="T24" s="51"/>
      <c r="U24" s="51"/>
      <c r="V24" s="52"/>
      <c r="W24" s="53"/>
      <c r="X24" s="54"/>
    </row>
    <row r="25" spans="1:24" ht="39" thickBot="1" x14ac:dyDescent="0.3">
      <c r="A25" s="185" t="s">
        <v>39</v>
      </c>
      <c r="B25" s="186"/>
      <c r="C25" s="186"/>
      <c r="D25" s="186"/>
      <c r="E25" s="187"/>
      <c r="F25" s="188"/>
      <c r="G25" s="189">
        <f>SUM(G26:G26)</f>
        <v>11500000</v>
      </c>
      <c r="H25" s="190"/>
      <c r="I25" s="191">
        <f t="shared" ref="I25:X25" si="6">SUM(I26:I26)</f>
        <v>0</v>
      </c>
      <c r="J25" s="192">
        <f t="shared" si="6"/>
        <v>11500000</v>
      </c>
      <c r="K25" s="195">
        <f t="shared" si="6"/>
        <v>0</v>
      </c>
      <c r="L25" s="196">
        <f t="shared" si="6"/>
        <v>958333</v>
      </c>
      <c r="M25" s="193">
        <f t="shared" si="6"/>
        <v>958334</v>
      </c>
      <c r="N25" s="193">
        <f>SUM(N26:N26)+500000</f>
        <v>1458333</v>
      </c>
      <c r="O25" s="193">
        <f t="shared" si="6"/>
        <v>0</v>
      </c>
      <c r="P25" s="193">
        <f t="shared" si="6"/>
        <v>0</v>
      </c>
      <c r="Q25" s="193">
        <f t="shared" si="6"/>
        <v>0</v>
      </c>
      <c r="R25" s="193">
        <f t="shared" si="6"/>
        <v>0</v>
      </c>
      <c r="S25" s="193">
        <f t="shared" si="6"/>
        <v>0</v>
      </c>
      <c r="T25" s="193">
        <f t="shared" si="6"/>
        <v>0</v>
      </c>
      <c r="U25" s="193">
        <f t="shared" si="6"/>
        <v>0</v>
      </c>
      <c r="V25" s="191">
        <f t="shared" si="6"/>
        <v>0</v>
      </c>
      <c r="W25" s="192">
        <f>SUM(W26:W26)</f>
        <v>2875000</v>
      </c>
      <c r="X25" s="194">
        <f t="shared" si="6"/>
        <v>8625000</v>
      </c>
    </row>
    <row r="26" spans="1:24" ht="23.25" x14ac:dyDescent="0.25">
      <c r="A26" s="27" t="s">
        <v>40</v>
      </c>
      <c r="B26" s="28">
        <v>21</v>
      </c>
      <c r="C26" s="29">
        <v>461</v>
      </c>
      <c r="D26" s="29" t="s">
        <v>31</v>
      </c>
      <c r="E26" s="30"/>
      <c r="F26" s="31"/>
      <c r="G26" s="251">
        <v>11500000</v>
      </c>
      <c r="H26" s="33"/>
      <c r="I26" s="34"/>
      <c r="J26" s="35">
        <f>(G26+I26)-H26</f>
        <v>11500000</v>
      </c>
      <c r="K26" s="73"/>
      <c r="L26" s="36">
        <v>958333</v>
      </c>
      <c r="M26" s="37">
        <v>958334</v>
      </c>
      <c r="N26" s="37">
        <v>958333</v>
      </c>
      <c r="O26" s="37"/>
      <c r="P26" s="37"/>
      <c r="Q26" s="37"/>
      <c r="R26" s="37"/>
      <c r="S26" s="37"/>
      <c r="T26" s="37"/>
      <c r="U26" s="37"/>
      <c r="V26" s="38"/>
      <c r="W26" s="39">
        <f>SUM(K26:V26)</f>
        <v>2875000</v>
      </c>
      <c r="X26" s="61">
        <f>J26-W26</f>
        <v>8625000</v>
      </c>
    </row>
    <row r="27" spans="1:24" ht="15.75" thickBot="1" x14ac:dyDescent="0.3">
      <c r="A27" s="62"/>
      <c r="B27" s="42"/>
      <c r="C27" s="43"/>
      <c r="D27" s="43"/>
      <c r="E27" s="44"/>
      <c r="F27" s="45"/>
      <c r="G27" s="46"/>
      <c r="H27" s="47"/>
      <c r="I27" s="48"/>
      <c r="J27" s="49"/>
      <c r="K27" s="47"/>
      <c r="L27" s="98"/>
      <c r="M27" s="51"/>
      <c r="N27" s="51">
        <v>500000</v>
      </c>
      <c r="O27" s="51"/>
      <c r="P27" s="51"/>
      <c r="Q27" s="51"/>
      <c r="R27" s="51"/>
      <c r="S27" s="51"/>
      <c r="T27" s="51"/>
      <c r="U27" s="51"/>
      <c r="V27" s="52"/>
      <c r="W27" s="53"/>
      <c r="X27" s="54"/>
    </row>
    <row r="28" spans="1:24" ht="26.25" thickBot="1" x14ac:dyDescent="0.3">
      <c r="A28" s="185" t="s">
        <v>41</v>
      </c>
      <c r="B28" s="197"/>
      <c r="C28" s="198"/>
      <c r="D28" s="198"/>
      <c r="E28" s="199"/>
      <c r="F28" s="200"/>
      <c r="G28" s="201">
        <f>SUM(G29:G32)</f>
        <v>121743345</v>
      </c>
      <c r="H28" s="202">
        <f t="shared" ref="H28:X28" si="7">SUM(H29:H32)</f>
        <v>0</v>
      </c>
      <c r="I28" s="203">
        <f t="shared" si="7"/>
        <v>0</v>
      </c>
      <c r="J28" s="204">
        <f t="shared" si="7"/>
        <v>121743345</v>
      </c>
      <c r="K28" s="202">
        <f t="shared" si="7"/>
        <v>2500000</v>
      </c>
      <c r="L28" s="205">
        <f>SUM(L29:L33)</f>
        <v>11518358</v>
      </c>
      <c r="M28" s="205">
        <f>SUM(M29:M32)+2000000</f>
        <v>10000000</v>
      </c>
      <c r="N28" s="205">
        <f t="shared" si="7"/>
        <v>10145279</v>
      </c>
      <c r="O28" s="205">
        <f t="shared" si="7"/>
        <v>0</v>
      </c>
      <c r="P28" s="205">
        <f t="shared" si="7"/>
        <v>0</v>
      </c>
      <c r="Q28" s="205">
        <f t="shared" si="7"/>
        <v>0</v>
      </c>
      <c r="R28" s="205">
        <f t="shared" si="7"/>
        <v>0</v>
      </c>
      <c r="S28" s="205">
        <f t="shared" si="7"/>
        <v>0</v>
      </c>
      <c r="T28" s="205">
        <f t="shared" si="7"/>
        <v>0</v>
      </c>
      <c r="U28" s="205">
        <f t="shared" si="7"/>
        <v>0</v>
      </c>
      <c r="V28" s="203">
        <f t="shared" si="7"/>
        <v>0</v>
      </c>
      <c r="W28" s="204">
        <f>SUM(W29:W32)</f>
        <v>34163637</v>
      </c>
      <c r="X28" s="206">
        <f t="shared" si="7"/>
        <v>87579708</v>
      </c>
    </row>
    <row r="29" spans="1:24" ht="23.25" x14ac:dyDescent="0.25">
      <c r="A29" s="99" t="s">
        <v>42</v>
      </c>
      <c r="B29" s="42">
        <v>21</v>
      </c>
      <c r="C29" s="43">
        <v>453</v>
      </c>
      <c r="D29" s="43" t="s">
        <v>31</v>
      </c>
      <c r="E29" s="44"/>
      <c r="F29" s="45"/>
      <c r="G29" s="253">
        <v>49101181</v>
      </c>
      <c r="H29" s="47"/>
      <c r="I29" s="48"/>
      <c r="J29" s="49">
        <f>(G29+I29)-H29</f>
        <v>49101181</v>
      </c>
      <c r="K29" s="94">
        <v>2500000</v>
      </c>
      <c r="L29" s="95">
        <v>5000000</v>
      </c>
      <c r="M29" s="51">
        <v>4000000</v>
      </c>
      <c r="N29" s="51">
        <v>4091765</v>
      </c>
      <c r="O29" s="51"/>
      <c r="P29" s="51"/>
      <c r="Q29" s="51"/>
      <c r="R29" s="51"/>
      <c r="S29" s="51"/>
      <c r="T29" s="51"/>
      <c r="U29" s="51"/>
      <c r="V29" s="52"/>
      <c r="W29" s="53">
        <f>SUM(K29:V30)+2000000</f>
        <v>18056609</v>
      </c>
      <c r="X29" s="54">
        <f>J29-W29</f>
        <v>31044572</v>
      </c>
    </row>
    <row r="30" spans="1:24" ht="36.75" x14ac:dyDescent="0.25">
      <c r="A30" s="62"/>
      <c r="B30" s="42"/>
      <c r="C30" s="43"/>
      <c r="D30" s="43"/>
      <c r="E30" s="44"/>
      <c r="F30" s="45"/>
      <c r="G30" s="253"/>
      <c r="H30" s="47"/>
      <c r="I30" s="48"/>
      <c r="J30" s="49"/>
      <c r="K30" s="94"/>
      <c r="L30" s="95">
        <v>464844</v>
      </c>
      <c r="M30" s="278" t="s">
        <v>98</v>
      </c>
      <c r="N30" s="51"/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4" ht="10.5" customHeight="1" x14ac:dyDescent="0.25">
      <c r="A31" s="474"/>
      <c r="B31" s="207"/>
      <c r="C31" s="208"/>
      <c r="D31" s="208"/>
      <c r="E31" s="209"/>
      <c r="F31" s="210"/>
      <c r="G31" s="211"/>
      <c r="H31" s="212"/>
      <c r="I31" s="213"/>
      <c r="J31" s="214"/>
      <c r="K31" s="215"/>
      <c r="L31" s="216"/>
      <c r="M31" s="217"/>
      <c r="N31" s="217"/>
      <c r="O31" s="217"/>
      <c r="P31" s="217"/>
      <c r="Q31" s="217"/>
      <c r="R31" s="217"/>
      <c r="S31" s="217"/>
      <c r="T31" s="217"/>
      <c r="U31" s="217"/>
      <c r="V31" s="218"/>
      <c r="W31" s="219"/>
      <c r="X31" s="220"/>
    </row>
    <row r="32" spans="1:24" x14ac:dyDescent="0.25">
      <c r="A32" s="472"/>
      <c r="B32" s="100">
        <v>21</v>
      </c>
      <c r="C32" s="101">
        <v>533</v>
      </c>
      <c r="D32" s="101" t="s">
        <v>31</v>
      </c>
      <c r="E32" s="102"/>
      <c r="F32" s="103"/>
      <c r="G32" s="252">
        <v>72642164</v>
      </c>
      <c r="H32" s="80"/>
      <c r="I32" s="81"/>
      <c r="J32" s="82">
        <f>(G32+I32)-H32</f>
        <v>72642164</v>
      </c>
      <c r="K32" s="83"/>
      <c r="L32" s="84">
        <v>6053514</v>
      </c>
      <c r="M32" s="86">
        <v>4000000</v>
      </c>
      <c r="N32" s="86">
        <v>6053514</v>
      </c>
      <c r="O32" s="86"/>
      <c r="P32" s="86"/>
      <c r="Q32" s="86"/>
      <c r="R32" s="86"/>
      <c r="S32" s="86"/>
      <c r="T32" s="86"/>
      <c r="U32" s="86"/>
      <c r="V32" s="87"/>
      <c r="W32" s="88">
        <f>SUM(K32:V32)</f>
        <v>16107028</v>
      </c>
      <c r="X32" s="89">
        <f>J32-W32</f>
        <v>56535136</v>
      </c>
    </row>
    <row r="33" spans="1:24" ht="15.75" thickBot="1" x14ac:dyDescent="0.3">
      <c r="A33" s="475"/>
      <c r="B33" s="42"/>
      <c r="C33" s="43"/>
      <c r="D33" s="43"/>
      <c r="E33" s="44"/>
      <c r="F33" s="45"/>
      <c r="G33" s="46"/>
      <c r="H33" s="47"/>
      <c r="I33" s="48"/>
      <c r="J33" s="49"/>
      <c r="K33" s="47"/>
      <c r="L33" s="98"/>
      <c r="M33" s="51"/>
      <c r="N33" s="51"/>
      <c r="O33" s="51"/>
      <c r="P33" s="104"/>
      <c r="Q33" s="51"/>
      <c r="R33" s="51"/>
      <c r="S33" s="51"/>
      <c r="T33" s="51"/>
      <c r="U33" s="51"/>
      <c r="V33" s="52"/>
      <c r="W33" s="53"/>
      <c r="X33" s="54"/>
    </row>
    <row r="34" spans="1:24" ht="63.75" customHeight="1" thickTop="1" thickBot="1" x14ac:dyDescent="0.35">
      <c r="A34" s="231" t="s">
        <v>70</v>
      </c>
      <c r="B34" s="476" t="s">
        <v>28</v>
      </c>
      <c r="C34" s="477"/>
      <c r="D34" s="477"/>
      <c r="E34" s="477"/>
      <c r="F34" s="478"/>
      <c r="G34" s="232">
        <f t="shared" ref="G34:X34" si="8">SUM(G35+G38+G41+G44+G47+G50+G55+G59+G64+G70+G67+G72+G74)</f>
        <v>39421420</v>
      </c>
      <c r="H34" s="232">
        <f t="shared" si="8"/>
        <v>378937.82</v>
      </c>
      <c r="I34" s="232">
        <f t="shared" si="8"/>
        <v>392262.18</v>
      </c>
      <c r="J34" s="232">
        <f t="shared" si="8"/>
        <v>39434744.359999999</v>
      </c>
      <c r="K34" s="232">
        <f t="shared" si="8"/>
        <v>187635.11</v>
      </c>
      <c r="L34" s="232">
        <f t="shared" si="8"/>
        <v>5139457.79</v>
      </c>
      <c r="M34" s="232">
        <f t="shared" si="8"/>
        <v>2290236.7400000002</v>
      </c>
      <c r="N34" s="232">
        <f t="shared" si="8"/>
        <v>6058954.7300000004</v>
      </c>
      <c r="O34" s="232">
        <f t="shared" si="8"/>
        <v>0</v>
      </c>
      <c r="P34" s="232">
        <f t="shared" si="8"/>
        <v>0</v>
      </c>
      <c r="Q34" s="232">
        <f t="shared" si="8"/>
        <v>0</v>
      </c>
      <c r="R34" s="232">
        <f t="shared" si="8"/>
        <v>0</v>
      </c>
      <c r="S34" s="232">
        <f t="shared" si="8"/>
        <v>0</v>
      </c>
      <c r="T34" s="232">
        <f t="shared" si="8"/>
        <v>0</v>
      </c>
      <c r="U34" s="232">
        <f t="shared" si="8"/>
        <v>0</v>
      </c>
      <c r="V34" s="232">
        <f t="shared" si="8"/>
        <v>0</v>
      </c>
      <c r="W34" s="232">
        <f t="shared" si="8"/>
        <v>10939476.379999999</v>
      </c>
      <c r="X34" s="232">
        <f t="shared" si="8"/>
        <v>28495267.98</v>
      </c>
    </row>
    <row r="35" spans="1:24" ht="27" thickTop="1" thickBot="1" x14ac:dyDescent="0.3">
      <c r="A35" s="168" t="s">
        <v>43</v>
      </c>
      <c r="B35" s="221"/>
      <c r="C35" s="222"/>
      <c r="D35" s="222"/>
      <c r="E35" s="223"/>
      <c r="F35" s="224"/>
      <c r="G35" s="225">
        <f>SUM(G36)</f>
        <v>3350000</v>
      </c>
      <c r="H35" s="226">
        <f t="shared" ref="H35:X35" si="9">SUM(H36)</f>
        <v>0</v>
      </c>
      <c r="I35" s="227">
        <f t="shared" si="9"/>
        <v>0</v>
      </c>
      <c r="J35" s="228">
        <f t="shared" si="9"/>
        <v>3350000</v>
      </c>
      <c r="K35" s="226">
        <f t="shared" si="9"/>
        <v>187635.11</v>
      </c>
      <c r="L35" s="229">
        <f t="shared" si="9"/>
        <v>187635.11</v>
      </c>
      <c r="M35" s="229">
        <f t="shared" si="9"/>
        <v>187887.35999999999</v>
      </c>
      <c r="N35" s="229">
        <f t="shared" si="9"/>
        <v>186958</v>
      </c>
      <c r="O35" s="229">
        <f t="shared" si="9"/>
        <v>0</v>
      </c>
      <c r="P35" s="229">
        <f t="shared" si="9"/>
        <v>0</v>
      </c>
      <c r="Q35" s="229">
        <f t="shared" si="9"/>
        <v>0</v>
      </c>
      <c r="R35" s="229">
        <f t="shared" si="9"/>
        <v>0</v>
      </c>
      <c r="S35" s="229">
        <f t="shared" si="9"/>
        <v>0</v>
      </c>
      <c r="T35" s="229">
        <f t="shared" si="9"/>
        <v>0</v>
      </c>
      <c r="U35" s="229">
        <f t="shared" si="9"/>
        <v>0</v>
      </c>
      <c r="V35" s="227">
        <f t="shared" si="9"/>
        <v>0</v>
      </c>
      <c r="W35" s="228">
        <f t="shared" si="9"/>
        <v>750115.58</v>
      </c>
      <c r="X35" s="230">
        <f t="shared" si="9"/>
        <v>2599884.42</v>
      </c>
    </row>
    <row r="36" spans="1:24" ht="34.5" x14ac:dyDescent="0.25">
      <c r="A36" s="27" t="s">
        <v>44</v>
      </c>
      <c r="B36" s="28">
        <v>11</v>
      </c>
      <c r="C36" s="29">
        <v>435</v>
      </c>
      <c r="D36" s="29" t="s">
        <v>31</v>
      </c>
      <c r="E36" s="30"/>
      <c r="F36" s="31"/>
      <c r="G36" s="254">
        <v>3350000</v>
      </c>
      <c r="H36" s="33"/>
      <c r="I36" s="34"/>
      <c r="J36" s="35">
        <f>(G36+I36)-H36</f>
        <v>3350000</v>
      </c>
      <c r="K36" s="73">
        <v>187635.11</v>
      </c>
      <c r="L36" s="36">
        <v>187635.11</v>
      </c>
      <c r="M36" s="37">
        <v>187887.35999999999</v>
      </c>
      <c r="N36" s="37">
        <v>186958</v>
      </c>
      <c r="O36" s="37"/>
      <c r="P36" s="37"/>
      <c r="Q36" s="37"/>
      <c r="R36" s="37"/>
      <c r="S36" s="37"/>
      <c r="T36" s="37"/>
      <c r="U36" s="37"/>
      <c r="V36" s="38"/>
      <c r="W36" s="39">
        <f>SUM(K36:V36)</f>
        <v>750115.58</v>
      </c>
      <c r="X36" s="61">
        <f>J36-W36</f>
        <v>2599884.42</v>
      </c>
    </row>
    <row r="37" spans="1:24" ht="15.75" thickBot="1" x14ac:dyDescent="0.3">
      <c r="A37" s="106"/>
      <c r="B37" s="42"/>
      <c r="C37" s="43"/>
      <c r="D37" s="43"/>
      <c r="E37" s="44"/>
      <c r="F37" s="45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54"/>
    </row>
    <row r="38" spans="1:24" ht="26.25" thickBot="1" x14ac:dyDescent="0.3">
      <c r="A38" s="185" t="s">
        <v>45</v>
      </c>
      <c r="B38" s="197"/>
      <c r="C38" s="198"/>
      <c r="D38" s="198"/>
      <c r="E38" s="199"/>
      <c r="F38" s="200"/>
      <c r="G38" s="201">
        <f t="shared" ref="G38:X38" si="10">SUM(G39:G39)</f>
        <v>500000</v>
      </c>
      <c r="H38" s="202">
        <f t="shared" si="10"/>
        <v>0</v>
      </c>
      <c r="I38" s="203">
        <f t="shared" si="10"/>
        <v>0</v>
      </c>
      <c r="J38" s="204">
        <f t="shared" si="10"/>
        <v>500000</v>
      </c>
      <c r="K38" s="202">
        <f t="shared" si="10"/>
        <v>0</v>
      </c>
      <c r="L38" s="205">
        <f t="shared" si="10"/>
        <v>0</v>
      </c>
      <c r="M38" s="205">
        <f t="shared" si="10"/>
        <v>0</v>
      </c>
      <c r="N38" s="205">
        <f>SUM(N39:N39)+250000</f>
        <v>500000</v>
      </c>
      <c r="O38" s="205">
        <f t="shared" si="10"/>
        <v>0</v>
      </c>
      <c r="P38" s="205">
        <f t="shared" si="10"/>
        <v>0</v>
      </c>
      <c r="Q38" s="205">
        <f t="shared" si="10"/>
        <v>0</v>
      </c>
      <c r="R38" s="205">
        <f t="shared" si="10"/>
        <v>0</v>
      </c>
      <c r="S38" s="205">
        <f t="shared" si="10"/>
        <v>0</v>
      </c>
      <c r="T38" s="205">
        <f t="shared" si="10"/>
        <v>0</v>
      </c>
      <c r="U38" s="205">
        <f t="shared" si="10"/>
        <v>0</v>
      </c>
      <c r="V38" s="203">
        <f t="shared" si="10"/>
        <v>0</v>
      </c>
      <c r="W38" s="204">
        <f t="shared" si="10"/>
        <v>250000</v>
      </c>
      <c r="X38" s="206">
        <f t="shared" si="10"/>
        <v>250000</v>
      </c>
    </row>
    <row r="39" spans="1:24" ht="23.25" x14ac:dyDescent="0.25">
      <c r="A39" s="27" t="s">
        <v>46</v>
      </c>
      <c r="B39" s="28">
        <v>11</v>
      </c>
      <c r="C39" s="29">
        <v>435</v>
      </c>
      <c r="D39" s="29" t="s">
        <v>31</v>
      </c>
      <c r="E39" s="30"/>
      <c r="F39" s="31"/>
      <c r="G39" s="254">
        <v>500000</v>
      </c>
      <c r="H39" s="33"/>
      <c r="I39" s="34"/>
      <c r="J39" s="35">
        <f>(G39+I39)-H39</f>
        <v>500000</v>
      </c>
      <c r="K39" s="33"/>
      <c r="L39" s="36"/>
      <c r="M39" s="37"/>
      <c r="N39" s="37">
        <v>250000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250000</v>
      </c>
      <c r="X39" s="61">
        <f>J39-W39</f>
        <v>250000</v>
      </c>
    </row>
    <row r="40" spans="1:24" ht="28.5" customHeight="1" thickBot="1" x14ac:dyDescent="0.3">
      <c r="A40" s="62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278" t="s">
        <v>108</v>
      </c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47</v>
      </c>
      <c r="B41" s="197"/>
      <c r="C41" s="198"/>
      <c r="D41" s="198"/>
      <c r="E41" s="199"/>
      <c r="F41" s="200"/>
      <c r="G41" s="201">
        <f>SUM(G42)</f>
        <v>584700</v>
      </c>
      <c r="H41" s="202">
        <f t="shared" ref="H41:X41" si="11">SUM(H42)</f>
        <v>0</v>
      </c>
      <c r="I41" s="203">
        <f t="shared" si="11"/>
        <v>0</v>
      </c>
      <c r="J41" s="204">
        <f t="shared" si="11"/>
        <v>584700</v>
      </c>
      <c r="K41" s="202">
        <f t="shared" si="11"/>
        <v>0</v>
      </c>
      <c r="L41" s="205">
        <f t="shared" si="11"/>
        <v>0</v>
      </c>
      <c r="M41" s="205">
        <f t="shared" si="11"/>
        <v>0</v>
      </c>
      <c r="N41" s="205">
        <f>SUM(N42:N43)+968286.25</f>
        <v>968286.25</v>
      </c>
      <c r="O41" s="205">
        <f t="shared" si="11"/>
        <v>0</v>
      </c>
      <c r="P41" s="205">
        <f t="shared" si="11"/>
        <v>0</v>
      </c>
      <c r="Q41" s="205">
        <f t="shared" si="11"/>
        <v>0</v>
      </c>
      <c r="R41" s="205">
        <f t="shared" si="11"/>
        <v>0</v>
      </c>
      <c r="S41" s="205">
        <f t="shared" si="11"/>
        <v>0</v>
      </c>
      <c r="T41" s="205">
        <f t="shared" si="11"/>
        <v>0</v>
      </c>
      <c r="U41" s="205">
        <f t="shared" si="11"/>
        <v>0</v>
      </c>
      <c r="V41" s="203">
        <f t="shared" si="11"/>
        <v>0</v>
      </c>
      <c r="W41" s="204">
        <f t="shared" si="11"/>
        <v>0</v>
      </c>
      <c r="X41" s="206">
        <f t="shared" si="11"/>
        <v>584700</v>
      </c>
    </row>
    <row r="42" spans="1:24" ht="36.75" x14ac:dyDescent="0.25">
      <c r="A42" s="27" t="s">
        <v>48</v>
      </c>
      <c r="B42" s="28">
        <v>11</v>
      </c>
      <c r="C42" s="29">
        <v>472</v>
      </c>
      <c r="D42" s="29" t="s">
        <v>31</v>
      </c>
      <c r="E42" s="30"/>
      <c r="F42" s="31"/>
      <c r="G42" s="254">
        <v>584700</v>
      </c>
      <c r="H42" s="33"/>
      <c r="I42" s="34"/>
      <c r="J42" s="35">
        <f>(G42+I42)-H42</f>
        <v>584700</v>
      </c>
      <c r="K42" s="107"/>
      <c r="L42" s="37"/>
      <c r="M42" s="37"/>
      <c r="N42" s="283" t="s">
        <v>110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0</v>
      </c>
      <c r="X42" s="61">
        <f>J42-W42</f>
        <v>584700</v>
      </c>
    </row>
    <row r="43" spans="1:24" ht="15.75" thickBot="1" x14ac:dyDescent="0.3">
      <c r="A43" s="106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49</v>
      </c>
      <c r="B44" s="197"/>
      <c r="C44" s="198"/>
      <c r="D44" s="198"/>
      <c r="E44" s="199"/>
      <c r="F44" s="200"/>
      <c r="G44" s="201">
        <f>SUM(G45)</f>
        <v>2000000</v>
      </c>
      <c r="H44" s="202">
        <f t="shared" ref="H44:X44" si="12">SUM(H45)</f>
        <v>0</v>
      </c>
      <c r="I44" s="203">
        <f t="shared" si="12"/>
        <v>0</v>
      </c>
      <c r="J44" s="204">
        <f t="shared" si="12"/>
        <v>2000000</v>
      </c>
      <c r="K44" s="202">
        <f t="shared" si="12"/>
        <v>0</v>
      </c>
      <c r="L44" s="205">
        <f t="shared" si="12"/>
        <v>166667</v>
      </c>
      <c r="M44" s="205">
        <f t="shared" si="12"/>
        <v>166667</v>
      </c>
      <c r="N44" s="205">
        <f t="shared" si="12"/>
        <v>166667</v>
      </c>
      <c r="O44" s="205">
        <f t="shared" si="12"/>
        <v>0</v>
      </c>
      <c r="P44" s="205">
        <f t="shared" si="12"/>
        <v>0</v>
      </c>
      <c r="Q44" s="205">
        <f t="shared" si="12"/>
        <v>0</v>
      </c>
      <c r="R44" s="205">
        <f t="shared" si="12"/>
        <v>0</v>
      </c>
      <c r="S44" s="205">
        <f t="shared" si="12"/>
        <v>0</v>
      </c>
      <c r="T44" s="205">
        <f t="shared" si="12"/>
        <v>0</v>
      </c>
      <c r="U44" s="205">
        <f t="shared" si="12"/>
        <v>0</v>
      </c>
      <c r="V44" s="203">
        <f t="shared" si="12"/>
        <v>0</v>
      </c>
      <c r="W44" s="204">
        <f t="shared" si="12"/>
        <v>500001</v>
      </c>
      <c r="X44" s="206">
        <f t="shared" si="12"/>
        <v>1499999</v>
      </c>
    </row>
    <row r="45" spans="1:24" ht="34.5" x14ac:dyDescent="0.25">
      <c r="A45" s="27" t="s">
        <v>50</v>
      </c>
      <c r="B45" s="28">
        <v>11</v>
      </c>
      <c r="C45" s="29">
        <v>472</v>
      </c>
      <c r="D45" s="29" t="s">
        <v>31</v>
      </c>
      <c r="E45" s="30"/>
      <c r="F45" s="31"/>
      <c r="G45" s="254">
        <v>2000000</v>
      </c>
      <c r="H45" s="33"/>
      <c r="I45" s="34"/>
      <c r="J45" s="35">
        <f>(G45+I45)-H45</f>
        <v>2000000</v>
      </c>
      <c r="K45" s="33"/>
      <c r="L45" s="36">
        <v>166667</v>
      </c>
      <c r="M45" s="37">
        <v>166667</v>
      </c>
      <c r="N45" s="37">
        <v>166667</v>
      </c>
      <c r="O45" s="37"/>
      <c r="P45" s="37"/>
      <c r="Q45" s="37"/>
      <c r="R45" s="37"/>
      <c r="S45" s="37"/>
      <c r="T45" s="108"/>
      <c r="U45" s="108"/>
      <c r="V45" s="38"/>
      <c r="W45" s="39">
        <f>SUM(K45:V45)</f>
        <v>500001</v>
      </c>
      <c r="X45" s="61">
        <f>J45-W45</f>
        <v>1499999</v>
      </c>
    </row>
    <row r="46" spans="1:24" ht="27" customHeight="1" thickBot="1" x14ac:dyDescent="0.3">
      <c r="A46" s="109"/>
      <c r="B46" s="110"/>
      <c r="C46" s="111"/>
      <c r="D46" s="111"/>
      <c r="E46" s="112"/>
      <c r="F46" s="113"/>
      <c r="G46" s="114"/>
      <c r="H46" s="115"/>
      <c r="I46" s="116"/>
      <c r="J46" s="117"/>
      <c r="K46" s="118"/>
      <c r="L46" s="119"/>
      <c r="M46" s="119"/>
      <c r="N46" s="279" t="s">
        <v>107</v>
      </c>
      <c r="O46" s="119"/>
      <c r="P46" s="119"/>
      <c r="Q46" s="119"/>
      <c r="R46" s="119"/>
      <c r="S46" s="119"/>
      <c r="T46" s="120"/>
      <c r="U46" s="120"/>
      <c r="V46" s="121"/>
      <c r="W46" s="122"/>
      <c r="X46" s="123"/>
    </row>
    <row r="47" spans="1:24" ht="39" thickBot="1" x14ac:dyDescent="0.3">
      <c r="A47" s="185" t="s">
        <v>51</v>
      </c>
      <c r="B47" s="197"/>
      <c r="C47" s="198"/>
      <c r="D47" s="198"/>
      <c r="E47" s="199"/>
      <c r="F47" s="200"/>
      <c r="G47" s="201">
        <f>SUM(G48)</f>
        <v>2400000</v>
      </c>
      <c r="H47" s="202">
        <f t="shared" ref="H47:X47" si="13">SUM(H48)</f>
        <v>0</v>
      </c>
      <c r="I47" s="203">
        <f t="shared" si="13"/>
        <v>0</v>
      </c>
      <c r="J47" s="204">
        <f t="shared" si="13"/>
        <v>2400000</v>
      </c>
      <c r="K47" s="202">
        <f t="shared" si="13"/>
        <v>0</v>
      </c>
      <c r="L47" s="205">
        <f t="shared" si="13"/>
        <v>300000</v>
      </c>
      <c r="M47" s="205">
        <f t="shared" si="13"/>
        <v>200000</v>
      </c>
      <c r="N47" s="205">
        <f t="shared" si="13"/>
        <v>200000</v>
      </c>
      <c r="O47" s="205">
        <f t="shared" si="13"/>
        <v>0</v>
      </c>
      <c r="P47" s="205">
        <f t="shared" si="13"/>
        <v>0</v>
      </c>
      <c r="Q47" s="205">
        <f t="shared" si="13"/>
        <v>0</v>
      </c>
      <c r="R47" s="205">
        <f t="shared" si="13"/>
        <v>0</v>
      </c>
      <c r="S47" s="205">
        <f t="shared" si="13"/>
        <v>0</v>
      </c>
      <c r="T47" s="205">
        <f t="shared" si="13"/>
        <v>0</v>
      </c>
      <c r="U47" s="205">
        <f t="shared" si="13"/>
        <v>0</v>
      </c>
      <c r="V47" s="203">
        <f t="shared" si="13"/>
        <v>0</v>
      </c>
      <c r="W47" s="204">
        <f t="shared" si="13"/>
        <v>700000</v>
      </c>
      <c r="X47" s="206">
        <f t="shared" si="13"/>
        <v>1700000</v>
      </c>
    </row>
    <row r="48" spans="1:24" x14ac:dyDescent="0.25">
      <c r="A48" s="27" t="s">
        <v>52</v>
      </c>
      <c r="B48" s="28">
        <v>11</v>
      </c>
      <c r="C48" s="29">
        <v>473</v>
      </c>
      <c r="D48" s="29" t="s">
        <v>31</v>
      </c>
      <c r="E48" s="30"/>
      <c r="F48" s="31"/>
      <c r="G48" s="254">
        <v>2400000</v>
      </c>
      <c r="H48" s="33"/>
      <c r="I48" s="34"/>
      <c r="J48" s="35">
        <f>(G48+I48)-H48</f>
        <v>2400000</v>
      </c>
      <c r="K48" s="33"/>
      <c r="L48" s="36">
        <v>300000</v>
      </c>
      <c r="M48" s="37">
        <v>200000</v>
      </c>
      <c r="N48" s="37">
        <v>200000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700000</v>
      </c>
      <c r="X48" s="61">
        <f>J48-W48</f>
        <v>1700000</v>
      </c>
    </row>
    <row r="49" spans="1:24" ht="15.75" thickBot="1" x14ac:dyDescent="0.3">
      <c r="A49" s="124"/>
      <c r="B49" s="125"/>
      <c r="C49" s="126"/>
      <c r="D49" s="126"/>
      <c r="E49" s="127"/>
      <c r="F49" s="128"/>
      <c r="G49" s="129"/>
      <c r="H49" s="130"/>
      <c r="I49" s="131"/>
      <c r="J49" s="132"/>
      <c r="K49" s="133"/>
      <c r="L49" s="134"/>
      <c r="M49" s="134"/>
      <c r="N49" s="134"/>
      <c r="O49" s="134"/>
      <c r="P49" s="134"/>
      <c r="Q49" s="134"/>
      <c r="R49" s="134"/>
      <c r="S49" s="134"/>
      <c r="T49" s="135"/>
      <c r="U49" s="136"/>
      <c r="V49" s="137"/>
      <c r="W49" s="138"/>
      <c r="X49" s="139"/>
    </row>
    <row r="50" spans="1:24" ht="39.75" thickTop="1" thickBot="1" x14ac:dyDescent="0.3">
      <c r="A50" s="168" t="s">
        <v>53</v>
      </c>
      <c r="B50" s="233"/>
      <c r="C50" s="233"/>
      <c r="D50" s="233"/>
      <c r="E50" s="234"/>
      <c r="F50" s="235"/>
      <c r="G50" s="225">
        <f>SUM(G51+G53)</f>
        <v>3000000</v>
      </c>
      <c r="H50" s="226">
        <f t="shared" ref="H50:X50" si="14">SUM(H51+H53)</f>
        <v>0</v>
      </c>
      <c r="I50" s="227">
        <f t="shared" si="14"/>
        <v>0</v>
      </c>
      <c r="J50" s="228">
        <f t="shared" si="14"/>
        <v>3000000</v>
      </c>
      <c r="K50" s="226">
        <f t="shared" si="14"/>
        <v>0</v>
      </c>
      <c r="L50" s="229">
        <f t="shared" si="14"/>
        <v>0</v>
      </c>
      <c r="M50" s="229">
        <f t="shared" si="14"/>
        <v>0</v>
      </c>
      <c r="N50" s="229">
        <f>SUM(N51:N54)+500000</f>
        <v>750000</v>
      </c>
      <c r="O50" s="229">
        <f t="shared" si="14"/>
        <v>0</v>
      </c>
      <c r="P50" s="229">
        <f t="shared" si="14"/>
        <v>0</v>
      </c>
      <c r="Q50" s="229">
        <f t="shared" si="14"/>
        <v>0</v>
      </c>
      <c r="R50" s="229">
        <f t="shared" si="14"/>
        <v>0</v>
      </c>
      <c r="S50" s="229">
        <f t="shared" si="14"/>
        <v>0</v>
      </c>
      <c r="T50" s="229">
        <f t="shared" si="14"/>
        <v>0</v>
      </c>
      <c r="U50" s="229">
        <f t="shared" si="14"/>
        <v>0</v>
      </c>
      <c r="V50" s="227">
        <f t="shared" si="14"/>
        <v>0</v>
      </c>
      <c r="W50" s="228">
        <f t="shared" si="14"/>
        <v>250000</v>
      </c>
      <c r="X50" s="230">
        <f t="shared" si="14"/>
        <v>2750000</v>
      </c>
    </row>
    <row r="51" spans="1:24" ht="23.25" x14ac:dyDescent="0.25">
      <c r="A51" s="27" t="s">
        <v>54</v>
      </c>
      <c r="B51" s="28">
        <v>21</v>
      </c>
      <c r="C51" s="29">
        <v>431</v>
      </c>
      <c r="D51" s="29" t="s">
        <v>31</v>
      </c>
      <c r="E51" s="30"/>
      <c r="F51" s="31"/>
      <c r="G51" s="105">
        <v>3000000</v>
      </c>
      <c r="H51" s="33"/>
      <c r="I51" s="34"/>
      <c r="J51" s="35">
        <f>(G51+I51)-H51</f>
        <v>3000000</v>
      </c>
      <c r="K51" s="107"/>
      <c r="L51" s="37"/>
      <c r="M51" s="37"/>
      <c r="N51" s="37">
        <v>250000</v>
      </c>
      <c r="O51" s="37"/>
      <c r="P51" s="37"/>
      <c r="Q51" s="37"/>
      <c r="R51" s="37"/>
      <c r="S51" s="37"/>
      <c r="T51" s="37"/>
      <c r="U51" s="37"/>
      <c r="V51" s="38"/>
      <c r="W51" s="39">
        <f>SUM(K51:V51)</f>
        <v>250000</v>
      </c>
      <c r="X51" s="61">
        <f>J51-W51</f>
        <v>2750000</v>
      </c>
    </row>
    <row r="52" spans="1:24" ht="12" customHeight="1" x14ac:dyDescent="0.25">
      <c r="A52" s="472"/>
      <c r="B52" s="207"/>
      <c r="C52" s="208"/>
      <c r="D52" s="208"/>
      <c r="E52" s="209"/>
      <c r="F52" s="210"/>
      <c r="G52" s="211"/>
      <c r="H52" s="212"/>
      <c r="I52" s="213"/>
      <c r="J52" s="214"/>
      <c r="K52" s="236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8"/>
      <c r="W52" s="219"/>
      <c r="X52" s="220"/>
    </row>
    <row r="53" spans="1:24" ht="36" customHeight="1" x14ac:dyDescent="0.25">
      <c r="A53" s="472"/>
      <c r="B53" s="100"/>
      <c r="C53" s="101"/>
      <c r="D53" s="101"/>
      <c r="E53" s="102"/>
      <c r="F53" s="103"/>
      <c r="G53" s="140"/>
      <c r="H53" s="80"/>
      <c r="I53" s="81"/>
      <c r="J53" s="82">
        <f>(G53+I53)-H53</f>
        <v>0</v>
      </c>
      <c r="K53" s="141"/>
      <c r="L53" s="86"/>
      <c r="M53" s="86"/>
      <c r="N53" s="282" t="s">
        <v>102</v>
      </c>
      <c r="O53" s="281"/>
      <c r="P53" s="86"/>
      <c r="Q53" s="86"/>
      <c r="R53" s="86"/>
      <c r="S53" s="86"/>
      <c r="T53" s="86"/>
      <c r="U53" s="86"/>
      <c r="V53" s="87"/>
      <c r="W53" s="142"/>
      <c r="X53" s="143">
        <f>J53-W53</f>
        <v>0</v>
      </c>
    </row>
    <row r="54" spans="1:24" ht="15.75" thickBot="1" x14ac:dyDescent="0.3">
      <c r="A54" s="473"/>
      <c r="B54" s="42"/>
      <c r="C54" s="43"/>
      <c r="D54" s="43"/>
      <c r="E54" s="44"/>
      <c r="F54" s="45"/>
      <c r="G54" s="144"/>
      <c r="H54" s="47"/>
      <c r="I54" s="48"/>
      <c r="J54" s="49"/>
      <c r="K54" s="145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2"/>
      <c r="W54" s="53"/>
      <c r="X54" s="54"/>
    </row>
    <row r="55" spans="1:24" ht="30.75" customHeight="1" thickBot="1" x14ac:dyDescent="0.3">
      <c r="A55" s="185" t="s">
        <v>55</v>
      </c>
      <c r="B55" s="197"/>
      <c r="C55" s="197"/>
      <c r="D55" s="198"/>
      <c r="E55" s="199"/>
      <c r="F55" s="237"/>
      <c r="G55" s="201">
        <f>SUM(G56)</f>
        <v>3589167</v>
      </c>
      <c r="H55" s="202">
        <f t="shared" ref="H55:X55" si="15">SUM(H56)</f>
        <v>0</v>
      </c>
      <c r="I55" s="203">
        <f t="shared" si="15"/>
        <v>0</v>
      </c>
      <c r="J55" s="204">
        <f t="shared" si="15"/>
        <v>3589167</v>
      </c>
      <c r="K55" s="202">
        <f t="shared" si="15"/>
        <v>0</v>
      </c>
      <c r="L55" s="205">
        <f>445182.06+534869.12+360000</f>
        <v>1340051.18</v>
      </c>
      <c r="M55" s="205">
        <f t="shared" si="15"/>
        <v>0</v>
      </c>
      <c r="N55" s="205">
        <f t="shared" si="15"/>
        <v>0</v>
      </c>
      <c r="O55" s="205">
        <f t="shared" si="15"/>
        <v>0</v>
      </c>
      <c r="P55" s="205">
        <f t="shared" si="15"/>
        <v>0</v>
      </c>
      <c r="Q55" s="205">
        <f t="shared" si="15"/>
        <v>0</v>
      </c>
      <c r="R55" s="205">
        <f t="shared" si="15"/>
        <v>0</v>
      </c>
      <c r="S55" s="205">
        <f t="shared" si="15"/>
        <v>0</v>
      </c>
      <c r="T55" s="205">
        <f t="shared" si="15"/>
        <v>0</v>
      </c>
      <c r="U55" s="205">
        <f t="shared" si="15"/>
        <v>0</v>
      </c>
      <c r="V55" s="203">
        <f t="shared" si="15"/>
        <v>0</v>
      </c>
      <c r="W55" s="204">
        <f t="shared" si="15"/>
        <v>1340051.18</v>
      </c>
      <c r="X55" s="206">
        <f t="shared" si="15"/>
        <v>2249115.8200000003</v>
      </c>
    </row>
    <row r="56" spans="1:24" ht="72" customHeight="1" thickBot="1" x14ac:dyDescent="0.3">
      <c r="A56" s="27" t="s">
        <v>56</v>
      </c>
      <c r="B56" s="28">
        <v>21</v>
      </c>
      <c r="C56" s="29">
        <v>472</v>
      </c>
      <c r="D56" s="29" t="s">
        <v>31</v>
      </c>
      <c r="E56" s="30"/>
      <c r="F56" s="31"/>
      <c r="G56" s="254">
        <v>3589167</v>
      </c>
      <c r="H56" s="73"/>
      <c r="I56" s="146"/>
      <c r="J56" s="35">
        <f>(G56+I56)-H56</f>
        <v>3589167</v>
      </c>
      <c r="K56" s="73"/>
      <c r="L56" s="256" t="s">
        <v>81</v>
      </c>
      <c r="M56" s="75"/>
      <c r="N56" s="75"/>
      <c r="O56" s="75"/>
      <c r="P56" s="75"/>
      <c r="Q56" s="75"/>
      <c r="R56" s="75"/>
      <c r="S56" s="75"/>
      <c r="T56" s="75"/>
      <c r="U56" s="75"/>
      <c r="V56" s="147"/>
      <c r="W56" s="39">
        <f>445182.06+534869.12+360000</f>
        <v>1340051.18</v>
      </c>
      <c r="X56" s="61">
        <f>J56-W56</f>
        <v>2249115.8200000003</v>
      </c>
    </row>
    <row r="57" spans="1:24" ht="48.75" customHeight="1" x14ac:dyDescent="0.25">
      <c r="A57" s="106"/>
      <c r="B57" s="42"/>
      <c r="C57" s="43"/>
      <c r="D57" s="43"/>
      <c r="E57" s="44"/>
      <c r="F57" s="45"/>
      <c r="G57" s="148"/>
      <c r="H57" s="149"/>
      <c r="I57" s="150" t="s">
        <v>85</v>
      </c>
      <c r="J57" s="151"/>
      <c r="K57" s="50" t="s">
        <v>57</v>
      </c>
      <c r="L57" s="257" t="s">
        <v>82</v>
      </c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48.75" customHeight="1" thickBot="1" x14ac:dyDescent="0.3">
      <c r="A58" s="106"/>
      <c r="B58" s="42"/>
      <c r="C58" s="43"/>
      <c r="D58" s="43"/>
      <c r="E58" s="44"/>
      <c r="F58" s="45"/>
      <c r="G58" s="258"/>
      <c r="H58" s="259"/>
      <c r="I58" s="259"/>
      <c r="J58" s="260"/>
      <c r="K58" s="261"/>
      <c r="L58" s="262" t="s">
        <v>86</v>
      </c>
      <c r="M58" s="261"/>
      <c r="N58" s="261"/>
      <c r="O58" s="261"/>
      <c r="P58" s="261"/>
      <c r="Q58" s="261"/>
      <c r="R58" s="261"/>
      <c r="S58" s="261"/>
      <c r="T58" s="261"/>
      <c r="U58" s="261"/>
      <c r="V58" s="261"/>
      <c r="W58" s="263"/>
      <c r="X58" s="264"/>
    </row>
    <row r="59" spans="1:24" ht="30" customHeight="1" thickBot="1" x14ac:dyDescent="0.3">
      <c r="A59" s="185" t="s">
        <v>58</v>
      </c>
      <c r="B59" s="197"/>
      <c r="C59" s="197"/>
      <c r="D59" s="198"/>
      <c r="E59" s="199"/>
      <c r="F59" s="237"/>
      <c r="G59" s="201">
        <f>SUM(G60:G63)</f>
        <v>5249353</v>
      </c>
      <c r="H59" s="201">
        <f t="shared" ref="H59:X59" si="16">SUM(H60:H63)</f>
        <v>0</v>
      </c>
      <c r="I59" s="201">
        <f t="shared" si="16"/>
        <v>0</v>
      </c>
      <c r="J59" s="201">
        <f t="shared" si="16"/>
        <v>5249353</v>
      </c>
      <c r="K59" s="201">
        <f t="shared" si="16"/>
        <v>0</v>
      </c>
      <c r="L59" s="201">
        <f t="shared" si="16"/>
        <v>1145104.5</v>
      </c>
      <c r="M59" s="201">
        <f t="shared" si="16"/>
        <v>0</v>
      </c>
      <c r="N59" s="201">
        <f t="shared" si="16"/>
        <v>0</v>
      </c>
      <c r="O59" s="201">
        <f t="shared" si="16"/>
        <v>0</v>
      </c>
      <c r="P59" s="201">
        <f t="shared" si="16"/>
        <v>0</v>
      </c>
      <c r="Q59" s="201">
        <f t="shared" si="16"/>
        <v>0</v>
      </c>
      <c r="R59" s="201">
        <f t="shared" si="16"/>
        <v>0</v>
      </c>
      <c r="S59" s="201">
        <f t="shared" si="16"/>
        <v>0</v>
      </c>
      <c r="T59" s="201">
        <f t="shared" si="16"/>
        <v>0</v>
      </c>
      <c r="U59" s="201">
        <f t="shared" si="16"/>
        <v>0</v>
      </c>
      <c r="V59" s="201">
        <f t="shared" si="16"/>
        <v>0</v>
      </c>
      <c r="W59" s="201">
        <f t="shared" si="16"/>
        <v>1145104.5</v>
      </c>
      <c r="X59" s="201">
        <f t="shared" si="16"/>
        <v>4104248.5</v>
      </c>
    </row>
    <row r="60" spans="1:24" ht="27" customHeight="1" x14ac:dyDescent="0.25">
      <c r="A60" s="27" t="s">
        <v>59</v>
      </c>
      <c r="B60" s="28">
        <v>11</v>
      </c>
      <c r="C60" s="29">
        <v>472</v>
      </c>
      <c r="D60" s="29" t="s">
        <v>31</v>
      </c>
      <c r="E60" s="30"/>
      <c r="F60" s="31"/>
      <c r="G60" s="254">
        <v>3842360</v>
      </c>
      <c r="H60" s="73"/>
      <c r="I60" s="146"/>
      <c r="J60" s="35">
        <f>(G60+I60)-H60</f>
        <v>3842360</v>
      </c>
      <c r="K60" s="73"/>
      <c r="L60" s="74"/>
      <c r="M60" s="75"/>
      <c r="N60" s="75"/>
      <c r="O60" s="75"/>
      <c r="P60" s="75"/>
      <c r="Q60" s="75"/>
      <c r="R60" s="75"/>
      <c r="S60" s="75"/>
      <c r="T60" s="75"/>
      <c r="U60" s="75"/>
      <c r="V60" s="147"/>
      <c r="W60" s="39">
        <f>SUM(K60:V60)</f>
        <v>0</v>
      </c>
      <c r="X60" s="61">
        <f>J60-W60</f>
        <v>3842360</v>
      </c>
    </row>
    <row r="61" spans="1:24" ht="9" customHeight="1" x14ac:dyDescent="0.25">
      <c r="A61" s="62"/>
      <c r="B61" s="207"/>
      <c r="C61" s="208"/>
      <c r="D61" s="208"/>
      <c r="E61" s="209"/>
      <c r="F61" s="210"/>
      <c r="G61" s="211"/>
      <c r="H61" s="212"/>
      <c r="I61" s="213"/>
      <c r="J61" s="214"/>
      <c r="K61" s="236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8"/>
      <c r="W61" s="219"/>
      <c r="X61" s="220"/>
    </row>
    <row r="62" spans="1:24" x14ac:dyDescent="0.25">
      <c r="A62" s="106"/>
      <c r="B62" s="100">
        <v>21</v>
      </c>
      <c r="C62" s="101">
        <v>472</v>
      </c>
      <c r="D62" s="101" t="s">
        <v>31</v>
      </c>
      <c r="E62" s="102"/>
      <c r="F62" s="103"/>
      <c r="G62" s="255">
        <v>1406993</v>
      </c>
      <c r="H62" s="80"/>
      <c r="I62" s="81"/>
      <c r="J62" s="82">
        <f>(G62+I62)-H62</f>
        <v>1406993</v>
      </c>
      <c r="K62" s="141"/>
      <c r="L62" s="152">
        <v>1145104.5</v>
      </c>
      <c r="M62" s="86"/>
      <c r="N62" s="86"/>
      <c r="O62" s="86"/>
      <c r="P62" s="86"/>
      <c r="Q62" s="86"/>
      <c r="R62" s="86"/>
      <c r="S62" s="86"/>
      <c r="T62" s="86"/>
      <c r="U62" s="86"/>
      <c r="V62" s="87"/>
      <c r="W62" s="142">
        <v>1145104.5</v>
      </c>
      <c r="X62" s="143">
        <f>J62-W62</f>
        <v>261888.5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4"/>
      <c r="H63" s="47"/>
      <c r="I63" s="48"/>
      <c r="J63" s="49"/>
      <c r="K63" s="50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39" thickBot="1" x14ac:dyDescent="0.3">
      <c r="A64" s="185" t="s">
        <v>60</v>
      </c>
      <c r="B64" s="197"/>
      <c r="C64" s="197"/>
      <c r="D64" s="198"/>
      <c r="E64" s="199"/>
      <c r="F64" s="237"/>
      <c r="G64" s="201">
        <f>SUM(G65)</f>
        <v>0</v>
      </c>
      <c r="H64" s="202">
        <f t="shared" ref="H64:X64" si="17">SUM(H65)</f>
        <v>0</v>
      </c>
      <c r="I64" s="203">
        <f t="shared" si="17"/>
        <v>392262.18</v>
      </c>
      <c r="J64" s="204">
        <f t="shared" si="17"/>
        <v>392262.18</v>
      </c>
      <c r="K64" s="202">
        <f t="shared" si="17"/>
        <v>0</v>
      </c>
      <c r="L64" s="205">
        <f t="shared" si="17"/>
        <v>0</v>
      </c>
      <c r="M64" s="205">
        <v>343420.2</v>
      </c>
      <c r="N64" s="205">
        <f t="shared" si="17"/>
        <v>0</v>
      </c>
      <c r="O64" s="205">
        <f t="shared" si="17"/>
        <v>0</v>
      </c>
      <c r="P64" s="205">
        <f t="shared" si="17"/>
        <v>0</v>
      </c>
      <c r="Q64" s="205">
        <f t="shared" si="17"/>
        <v>0</v>
      </c>
      <c r="R64" s="205">
        <f t="shared" si="17"/>
        <v>0</v>
      </c>
      <c r="S64" s="205">
        <f t="shared" si="17"/>
        <v>0</v>
      </c>
      <c r="T64" s="205">
        <f t="shared" si="17"/>
        <v>0</v>
      </c>
      <c r="U64" s="205">
        <f t="shared" si="17"/>
        <v>0</v>
      </c>
      <c r="V64" s="203">
        <f t="shared" si="17"/>
        <v>0</v>
      </c>
      <c r="W64" s="204">
        <f t="shared" si="17"/>
        <v>343420.2</v>
      </c>
      <c r="X64" s="206">
        <f t="shared" si="17"/>
        <v>48841.979999999981</v>
      </c>
    </row>
    <row r="65" spans="1:24" ht="48.7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105">
        <v>0</v>
      </c>
      <c r="H65" s="73"/>
      <c r="I65" s="146">
        <f>771200-H68</f>
        <v>392262.18</v>
      </c>
      <c r="J65" s="35">
        <f>+I65</f>
        <v>392262.18</v>
      </c>
      <c r="K65" s="73"/>
      <c r="L65" s="74"/>
      <c r="M65" s="277" t="s">
        <v>92</v>
      </c>
      <c r="N65" s="75"/>
      <c r="O65" s="75"/>
      <c r="P65" s="75"/>
      <c r="Q65" s="75"/>
      <c r="R65" s="75"/>
      <c r="S65" s="75"/>
      <c r="T65" s="75"/>
      <c r="U65" s="75"/>
      <c r="V65" s="147"/>
      <c r="W65" s="39">
        <v>343420.2</v>
      </c>
      <c r="X65" s="61">
        <f>J65-W65</f>
        <v>48841.979999999981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62</v>
      </c>
      <c r="B67" s="197"/>
      <c r="C67" s="197"/>
      <c r="D67" s="198"/>
      <c r="E67" s="199"/>
      <c r="F67" s="237"/>
      <c r="G67" s="201">
        <f>SUM(G68)</f>
        <v>771200</v>
      </c>
      <c r="H67" s="202">
        <f t="shared" ref="H67:X67" si="18">SUM(H68)</f>
        <v>378937.82</v>
      </c>
      <c r="I67" s="203">
        <f t="shared" si="18"/>
        <v>0</v>
      </c>
      <c r="J67" s="204">
        <f t="shared" si="18"/>
        <v>392262.18</v>
      </c>
      <c r="K67" s="202">
        <f t="shared" si="18"/>
        <v>0</v>
      </c>
      <c r="L67" s="205">
        <f t="shared" si="18"/>
        <v>0</v>
      </c>
      <c r="M67" s="205">
        <v>392262.18</v>
      </c>
      <c r="N67" s="205">
        <f t="shared" si="18"/>
        <v>0</v>
      </c>
      <c r="O67" s="205">
        <f t="shared" si="18"/>
        <v>0</v>
      </c>
      <c r="P67" s="205">
        <f t="shared" si="18"/>
        <v>0</v>
      </c>
      <c r="Q67" s="205">
        <f t="shared" si="18"/>
        <v>0</v>
      </c>
      <c r="R67" s="205">
        <f t="shared" si="18"/>
        <v>0</v>
      </c>
      <c r="S67" s="205">
        <f t="shared" si="18"/>
        <v>0</v>
      </c>
      <c r="T67" s="205">
        <f t="shared" si="18"/>
        <v>0</v>
      </c>
      <c r="U67" s="205">
        <f t="shared" si="18"/>
        <v>0</v>
      </c>
      <c r="V67" s="203">
        <f t="shared" si="18"/>
        <v>0</v>
      </c>
      <c r="W67" s="204">
        <f t="shared" si="18"/>
        <v>392262.18</v>
      </c>
      <c r="X67" s="206">
        <f t="shared" si="18"/>
        <v>0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254">
        <v>771200</v>
      </c>
      <c r="H68" s="73">
        <v>378937.82</v>
      </c>
      <c r="I68" s="146"/>
      <c r="J68" s="35">
        <f>(G68+I68)-H68</f>
        <v>392262.18</v>
      </c>
      <c r="K68" s="73"/>
      <c r="L68" s="74"/>
      <c r="M68" s="108" t="s">
        <v>91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392262.18</v>
      </c>
      <c r="X68" s="61">
        <f>J68-W68</f>
        <v>0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63</v>
      </c>
      <c r="B70" s="197"/>
      <c r="C70" s="197"/>
      <c r="D70" s="198"/>
      <c r="E70" s="199"/>
      <c r="F70" s="237"/>
      <c r="G70" s="201">
        <f>SUM(G71)</f>
        <v>2940000</v>
      </c>
      <c r="H70" s="202">
        <f t="shared" ref="H70:X74" si="19">SUM(H71)</f>
        <v>0</v>
      </c>
      <c r="I70" s="203">
        <f t="shared" si="19"/>
        <v>0</v>
      </c>
      <c r="J70" s="204">
        <f t="shared" si="19"/>
        <v>2940000</v>
      </c>
      <c r="K70" s="202">
        <f t="shared" si="19"/>
        <v>0</v>
      </c>
      <c r="L70" s="205">
        <f t="shared" si="19"/>
        <v>0</v>
      </c>
      <c r="M70" s="205">
        <f t="shared" si="19"/>
        <v>0</v>
      </c>
      <c r="N70" s="205">
        <f>SUM(N71)+1018521.74</f>
        <v>2037043.48</v>
      </c>
      <c r="O70" s="205">
        <f t="shared" si="19"/>
        <v>0</v>
      </c>
      <c r="P70" s="205">
        <f t="shared" si="19"/>
        <v>0</v>
      </c>
      <c r="Q70" s="205">
        <f t="shared" si="19"/>
        <v>0</v>
      </c>
      <c r="R70" s="205">
        <f t="shared" si="19"/>
        <v>0</v>
      </c>
      <c r="S70" s="205">
        <f t="shared" si="19"/>
        <v>0</v>
      </c>
      <c r="T70" s="205">
        <f t="shared" si="19"/>
        <v>0</v>
      </c>
      <c r="U70" s="205">
        <f t="shared" si="19"/>
        <v>0</v>
      </c>
      <c r="V70" s="203">
        <f t="shared" si="19"/>
        <v>0</v>
      </c>
      <c r="W70" s="204">
        <f t="shared" si="19"/>
        <v>1018521.74</v>
      </c>
      <c r="X70" s="206">
        <f t="shared" si="19"/>
        <v>1921478.26</v>
      </c>
    </row>
    <row r="71" spans="1:24" ht="31.5" customHeight="1" thickBot="1" x14ac:dyDescent="0.3">
      <c r="A71" s="27" t="s">
        <v>64</v>
      </c>
      <c r="B71" s="28">
        <v>11</v>
      </c>
      <c r="C71" s="29">
        <v>472</v>
      </c>
      <c r="D71" s="29" t="s">
        <v>31</v>
      </c>
      <c r="E71" s="30"/>
      <c r="F71" s="31"/>
      <c r="G71" s="254">
        <v>2940000</v>
      </c>
      <c r="H71" s="73"/>
      <c r="I71" s="146"/>
      <c r="J71" s="35">
        <f>(G71+I71)-H71</f>
        <v>2940000</v>
      </c>
      <c r="K71" s="73"/>
      <c r="L71" s="74"/>
      <c r="M71" s="75"/>
      <c r="N71" s="284">
        <v>1018521.74</v>
      </c>
      <c r="O71" s="75"/>
      <c r="P71" s="75"/>
      <c r="Q71" s="75"/>
      <c r="R71" s="75"/>
      <c r="S71" s="75"/>
      <c r="T71" s="75"/>
      <c r="U71" s="75"/>
      <c r="V71" s="147"/>
      <c r="W71" s="39">
        <f>SUM(K71:V71)</f>
        <v>1018521.74</v>
      </c>
      <c r="X71" s="61">
        <f>J71-W71</f>
        <v>1921478.26</v>
      </c>
    </row>
    <row r="72" spans="1:24" ht="31.5" customHeight="1" thickBot="1" x14ac:dyDescent="0.3">
      <c r="A72" s="185" t="s">
        <v>74</v>
      </c>
      <c r="B72" s="197"/>
      <c r="C72" s="197"/>
      <c r="D72" s="198"/>
      <c r="E72" s="199"/>
      <c r="F72" s="237"/>
      <c r="G72" s="201">
        <f>SUM(G73)</f>
        <v>15000000</v>
      </c>
      <c r="H72" s="202">
        <f t="shared" si="19"/>
        <v>0</v>
      </c>
      <c r="I72" s="203">
        <f t="shared" si="19"/>
        <v>0</v>
      </c>
      <c r="J72" s="204">
        <f t="shared" si="19"/>
        <v>15000000</v>
      </c>
      <c r="K72" s="202">
        <f t="shared" si="19"/>
        <v>0</v>
      </c>
      <c r="L72" s="205">
        <f t="shared" si="19"/>
        <v>2000000</v>
      </c>
      <c r="M72" s="205">
        <f t="shared" si="19"/>
        <v>1000000</v>
      </c>
      <c r="N72" s="205">
        <f t="shared" si="19"/>
        <v>1250000</v>
      </c>
      <c r="O72" s="205">
        <f t="shared" si="19"/>
        <v>0</v>
      </c>
      <c r="P72" s="205">
        <f t="shared" si="19"/>
        <v>0</v>
      </c>
      <c r="Q72" s="205">
        <f t="shared" si="19"/>
        <v>0</v>
      </c>
      <c r="R72" s="205">
        <f t="shared" si="19"/>
        <v>0</v>
      </c>
      <c r="S72" s="205">
        <f t="shared" si="19"/>
        <v>0</v>
      </c>
      <c r="T72" s="205">
        <f t="shared" si="19"/>
        <v>0</v>
      </c>
      <c r="U72" s="205">
        <f t="shared" si="19"/>
        <v>0</v>
      </c>
      <c r="V72" s="203">
        <f t="shared" si="19"/>
        <v>0</v>
      </c>
      <c r="W72" s="204">
        <f t="shared" si="19"/>
        <v>4250000</v>
      </c>
      <c r="X72" s="206">
        <f t="shared" si="19"/>
        <v>10750000</v>
      </c>
    </row>
    <row r="73" spans="1:24" ht="27" customHeight="1" thickBot="1" x14ac:dyDescent="0.3">
      <c r="A73" s="27" t="s">
        <v>87</v>
      </c>
      <c r="B73" s="28">
        <v>11</v>
      </c>
      <c r="C73" s="29">
        <v>435</v>
      </c>
      <c r="D73" s="29" t="s">
        <v>31</v>
      </c>
      <c r="E73" s="30"/>
      <c r="F73" s="31"/>
      <c r="G73" s="254">
        <v>15000000</v>
      </c>
      <c r="H73" s="73"/>
      <c r="I73" s="146"/>
      <c r="J73" s="35">
        <f>(G73+I73)-H73</f>
        <v>15000000</v>
      </c>
      <c r="K73" s="73"/>
      <c r="L73" s="74">
        <v>2000000</v>
      </c>
      <c r="M73" s="75">
        <v>1000000</v>
      </c>
      <c r="N73" s="75">
        <v>1250000</v>
      </c>
      <c r="O73" s="75"/>
      <c r="P73" s="75"/>
      <c r="Q73" s="75"/>
      <c r="R73" s="75"/>
      <c r="S73" s="75"/>
      <c r="T73" s="75"/>
      <c r="U73" s="75"/>
      <c r="V73" s="147"/>
      <c r="W73" s="39">
        <f>SUM(K73:V73)</f>
        <v>4250000</v>
      </c>
      <c r="X73" s="61">
        <f>J73-W73</f>
        <v>10750000</v>
      </c>
    </row>
    <row r="74" spans="1:24" ht="32.25" customHeight="1" thickBot="1" x14ac:dyDescent="0.3">
      <c r="A74" s="185" t="s">
        <v>75</v>
      </c>
      <c r="B74" s="197"/>
      <c r="C74" s="197"/>
      <c r="D74" s="198"/>
      <c r="E74" s="199"/>
      <c r="F74" s="237"/>
      <c r="G74" s="201">
        <f>SUM(G75)</f>
        <v>37000</v>
      </c>
      <c r="H74" s="202">
        <f t="shared" si="19"/>
        <v>0</v>
      </c>
      <c r="I74" s="203">
        <f t="shared" si="19"/>
        <v>0</v>
      </c>
      <c r="J74" s="204">
        <f t="shared" si="19"/>
        <v>37000</v>
      </c>
      <c r="K74" s="202">
        <f t="shared" si="19"/>
        <v>0</v>
      </c>
      <c r="L74" s="205">
        <f t="shared" si="19"/>
        <v>0</v>
      </c>
      <c r="M74" s="205">
        <f t="shared" si="19"/>
        <v>0</v>
      </c>
      <c r="N74" s="205">
        <f t="shared" si="19"/>
        <v>0</v>
      </c>
      <c r="O74" s="205">
        <f t="shared" si="19"/>
        <v>0</v>
      </c>
      <c r="P74" s="205">
        <f t="shared" si="19"/>
        <v>0</v>
      </c>
      <c r="Q74" s="205">
        <f t="shared" si="19"/>
        <v>0</v>
      </c>
      <c r="R74" s="205">
        <f t="shared" si="19"/>
        <v>0</v>
      </c>
      <c r="S74" s="205">
        <f t="shared" si="19"/>
        <v>0</v>
      </c>
      <c r="T74" s="205">
        <f t="shared" si="19"/>
        <v>0</v>
      </c>
      <c r="U74" s="205">
        <f t="shared" si="19"/>
        <v>0</v>
      </c>
      <c r="V74" s="203">
        <f t="shared" si="19"/>
        <v>0</v>
      </c>
      <c r="W74" s="204">
        <f t="shared" si="19"/>
        <v>0</v>
      </c>
      <c r="X74" s="206">
        <f t="shared" si="19"/>
        <v>37000</v>
      </c>
    </row>
    <row r="75" spans="1:24" ht="25.5" customHeight="1" x14ac:dyDescent="0.25">
      <c r="A75" s="27" t="s">
        <v>76</v>
      </c>
      <c r="B75" s="28">
        <v>11</v>
      </c>
      <c r="C75" s="29">
        <v>472</v>
      </c>
      <c r="D75" s="29" t="s">
        <v>31</v>
      </c>
      <c r="E75" s="30"/>
      <c r="F75" s="31"/>
      <c r="G75" s="254">
        <v>37000</v>
      </c>
      <c r="H75" s="73"/>
      <c r="I75" s="146"/>
      <c r="J75" s="35">
        <f>(G75+I75)-H75</f>
        <v>37000</v>
      </c>
      <c r="K75" s="73"/>
      <c r="L75" s="74"/>
      <c r="M75" s="75"/>
      <c r="N75" s="75"/>
      <c r="O75" s="75"/>
      <c r="P75" s="75"/>
      <c r="Q75" s="75"/>
      <c r="R75" s="75"/>
      <c r="S75" s="75"/>
      <c r="T75" s="75"/>
      <c r="U75" s="75"/>
      <c r="V75" s="147"/>
      <c r="W75" s="39">
        <f>SUM(K75:V75)</f>
        <v>0</v>
      </c>
      <c r="X75" s="61">
        <f>J75-W75</f>
        <v>37000</v>
      </c>
    </row>
    <row r="76" spans="1:24" ht="15.75" thickBot="1" x14ac:dyDescent="0.3">
      <c r="A76" s="106"/>
      <c r="B76" s="42"/>
      <c r="C76" s="43"/>
      <c r="D76" s="43"/>
      <c r="E76" s="44"/>
      <c r="F76" s="45"/>
      <c r="G76" s="148"/>
      <c r="H76" s="149"/>
      <c r="I76" s="150"/>
      <c r="J76" s="151"/>
      <c r="K76" s="50" t="s">
        <v>57</v>
      </c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2"/>
      <c r="W76" s="53"/>
      <c r="X76" s="54"/>
    </row>
    <row r="77" spans="1:24" ht="28.5" thickTop="1" thickBot="1" x14ac:dyDescent="0.35">
      <c r="A77" s="161" t="s">
        <v>71</v>
      </c>
      <c r="B77" s="463" t="s">
        <v>28</v>
      </c>
      <c r="C77" s="464"/>
      <c r="D77" s="464"/>
      <c r="E77" s="464"/>
      <c r="F77" s="465"/>
      <c r="G77" s="162">
        <f>SUM(G79:G79)</f>
        <v>3000000</v>
      </c>
      <c r="H77" s="163">
        <f>SUM(H79:H79)</f>
        <v>0</v>
      </c>
      <c r="I77" s="164">
        <f>SUM(I79:I79)</f>
        <v>0</v>
      </c>
      <c r="J77" s="165">
        <f>SUM(J79:J79)</f>
        <v>3000000</v>
      </c>
      <c r="K77" s="163">
        <f t="shared" ref="K77:X77" si="20">SUM(K79:K79)</f>
        <v>0</v>
      </c>
      <c r="L77" s="166">
        <f t="shared" si="20"/>
        <v>0</v>
      </c>
      <c r="M77" s="166">
        <f t="shared" si="20"/>
        <v>250000</v>
      </c>
      <c r="N77" s="166">
        <f t="shared" si="20"/>
        <v>250000</v>
      </c>
      <c r="O77" s="166">
        <f t="shared" si="20"/>
        <v>0</v>
      </c>
      <c r="P77" s="166">
        <f t="shared" si="20"/>
        <v>0</v>
      </c>
      <c r="Q77" s="166">
        <f t="shared" si="20"/>
        <v>0</v>
      </c>
      <c r="R77" s="166">
        <f t="shared" si="20"/>
        <v>0</v>
      </c>
      <c r="S77" s="166">
        <f t="shared" si="20"/>
        <v>0</v>
      </c>
      <c r="T77" s="166">
        <f t="shared" si="20"/>
        <v>0</v>
      </c>
      <c r="U77" s="166">
        <f t="shared" si="20"/>
        <v>0</v>
      </c>
      <c r="V77" s="164">
        <f t="shared" si="20"/>
        <v>0</v>
      </c>
      <c r="W77" s="165">
        <f>SUM(W79:W79)</f>
        <v>1000000</v>
      </c>
      <c r="X77" s="167">
        <f t="shared" si="20"/>
        <v>2000000</v>
      </c>
    </row>
    <row r="78" spans="1:24" ht="33" customHeight="1" thickTop="1" thickBot="1" x14ac:dyDescent="0.35">
      <c r="A78" s="238" t="s">
        <v>65</v>
      </c>
      <c r="B78" s="239"/>
      <c r="C78" s="239"/>
      <c r="D78" s="239"/>
      <c r="E78" s="239"/>
      <c r="F78" s="240"/>
      <c r="G78" s="241">
        <f>SUM(G79)</f>
        <v>3000000</v>
      </c>
      <c r="H78" s="242">
        <f t="shared" ref="H78:X78" si="21">SUM(H79)</f>
        <v>0</v>
      </c>
      <c r="I78" s="243">
        <f t="shared" si="21"/>
        <v>0</v>
      </c>
      <c r="J78" s="244">
        <f t="shared" si="21"/>
        <v>3000000</v>
      </c>
      <c r="K78" s="242">
        <f t="shared" si="21"/>
        <v>0</v>
      </c>
      <c r="L78" s="245">
        <f t="shared" si="21"/>
        <v>0</v>
      </c>
      <c r="M78" s="245">
        <f>SUM(M79)+500000</f>
        <v>750000</v>
      </c>
      <c r="N78" s="245">
        <f t="shared" si="21"/>
        <v>250000</v>
      </c>
      <c r="O78" s="245">
        <f t="shared" si="21"/>
        <v>0</v>
      </c>
      <c r="P78" s="245">
        <f t="shared" si="21"/>
        <v>0</v>
      </c>
      <c r="Q78" s="245">
        <f t="shared" si="21"/>
        <v>0</v>
      </c>
      <c r="R78" s="245">
        <f t="shared" si="21"/>
        <v>0</v>
      </c>
      <c r="S78" s="245">
        <f t="shared" si="21"/>
        <v>0</v>
      </c>
      <c r="T78" s="245">
        <f t="shared" si="21"/>
        <v>0</v>
      </c>
      <c r="U78" s="245">
        <f t="shared" si="21"/>
        <v>0</v>
      </c>
      <c r="V78" s="243">
        <f t="shared" si="21"/>
        <v>0</v>
      </c>
      <c r="W78" s="244">
        <f t="shared" si="21"/>
        <v>1000000</v>
      </c>
      <c r="X78" s="246">
        <f t="shared" si="21"/>
        <v>2000000</v>
      </c>
    </row>
    <row r="79" spans="1:24" ht="23.25" x14ac:dyDescent="0.25">
      <c r="A79" s="153" t="s">
        <v>66</v>
      </c>
      <c r="B79" s="69">
        <v>11</v>
      </c>
      <c r="C79" s="69">
        <v>437</v>
      </c>
      <c r="D79" s="70" t="s">
        <v>31</v>
      </c>
      <c r="E79" s="71"/>
      <c r="F79" s="72"/>
      <c r="G79" s="32">
        <v>3000000</v>
      </c>
      <c r="H79" s="33"/>
      <c r="I79" s="34"/>
      <c r="J79" s="35">
        <f>G79-H79+I79</f>
        <v>3000000</v>
      </c>
      <c r="K79" s="107"/>
      <c r="L79" s="37"/>
      <c r="M79" s="37">
        <v>250000</v>
      </c>
      <c r="N79" s="37">
        <v>250000</v>
      </c>
      <c r="O79" s="37"/>
      <c r="P79" s="37"/>
      <c r="Q79" s="37"/>
      <c r="R79" s="37"/>
      <c r="S79" s="37"/>
      <c r="T79" s="37"/>
      <c r="U79" s="37"/>
      <c r="V79" s="38"/>
      <c r="W79" s="39">
        <f>SUM(K79:V79)+500000</f>
        <v>1000000</v>
      </c>
      <c r="X79" s="40">
        <f>J79-W79</f>
        <v>2000000</v>
      </c>
    </row>
    <row r="80" spans="1:24" ht="32.25" customHeight="1" thickBot="1" x14ac:dyDescent="0.3">
      <c r="A80" s="154"/>
      <c r="B80" s="155"/>
      <c r="C80" s="155"/>
      <c r="D80" s="156"/>
      <c r="E80" s="157"/>
      <c r="F80" s="158"/>
      <c r="G80" s="114"/>
      <c r="H80" s="115"/>
      <c r="I80" s="116"/>
      <c r="J80" s="117"/>
      <c r="K80" s="118"/>
      <c r="L80" s="119"/>
      <c r="M80" s="279" t="s">
        <v>96</v>
      </c>
      <c r="N80" s="119"/>
      <c r="O80" s="119"/>
      <c r="P80" s="119"/>
      <c r="Q80" s="119"/>
      <c r="R80" s="119"/>
      <c r="S80" s="120"/>
      <c r="T80" s="119"/>
      <c r="U80" s="119"/>
      <c r="V80" s="121"/>
      <c r="W80" s="122"/>
      <c r="X80" s="159"/>
    </row>
  </sheetData>
  <mergeCells count="13">
    <mergeCell ref="K6:W6"/>
    <mergeCell ref="A1:X1"/>
    <mergeCell ref="A2:X2"/>
    <mergeCell ref="A3:X3"/>
    <mergeCell ref="A4:X4"/>
    <mergeCell ref="A5:X5"/>
    <mergeCell ref="B77:F77"/>
    <mergeCell ref="B8:F8"/>
    <mergeCell ref="B9:F9"/>
    <mergeCell ref="A19:A21"/>
    <mergeCell ref="A31:A33"/>
    <mergeCell ref="B34:F34"/>
    <mergeCell ref="A52:A54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topLeftCell="A58" zoomScaleNormal="100" zoomScaleSheetLayoutView="39" workbookViewId="0">
      <selection activeCell="P30" sqref="P3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112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SUM(G9+G37+G80)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89067474.379999995</v>
      </c>
      <c r="X8" s="26">
        <f t="shared" si="0"/>
        <v>196428383.97999999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 t="shared" si="3"/>
        <v>0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59"/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 t="shared" si="4"/>
        <v>0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37"/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17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86"/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 t="shared" si="6"/>
        <v>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37">
        <v>958333</v>
      </c>
      <c r="O28" s="37"/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51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51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05">
        <f t="shared" si="7"/>
        <v>0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51"/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0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10939476.379999999</v>
      </c>
      <c r="X37" s="232">
        <f t="shared" si="8"/>
        <v>28495267.98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 t="shared" si="9"/>
        <v>0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37"/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 t="shared" si="13"/>
        <v>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37"/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 t="shared" si="14"/>
        <v>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250000</v>
      </c>
      <c r="X53" s="230">
        <f t="shared" si="14"/>
        <v>2750000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37"/>
      <c r="P54" s="37"/>
      <c r="Q54" s="37"/>
      <c r="R54" s="37"/>
      <c r="S54" s="37"/>
      <c r="T54" s="37"/>
      <c r="U54" s="37"/>
      <c r="V54" s="38"/>
      <c r="W54" s="39">
        <f>SUM(K54:V54)</f>
        <v>250000</v>
      </c>
      <c r="X54" s="61">
        <f>J54-W54</f>
        <v>2750000</v>
      </c>
    </row>
    <row r="55" spans="1:24" ht="12" customHeight="1" x14ac:dyDescent="0.25">
      <c r="A55" s="472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>
        <f t="shared" si="15"/>
        <v>0</v>
      </c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 t="shared" si="19"/>
        <v>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75"/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 t="shared" si="19"/>
        <v>0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5.5" customHeight="1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75"/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106"/>
      <c r="B79" s="42"/>
      <c r="C79" s="43"/>
      <c r="D79" s="43"/>
      <c r="E79" s="44"/>
      <c r="F79" s="45"/>
      <c r="G79" s="148"/>
      <c r="H79" s="149"/>
      <c r="I79" s="150"/>
      <c r="J79" s="151"/>
      <c r="K79" s="50" t="s">
        <v>57</v>
      </c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2"/>
      <c r="W79" s="53"/>
      <c r="X79" s="54"/>
    </row>
    <row r="80" spans="1:24" ht="28.5" thickTop="1" thickBot="1" x14ac:dyDescent="0.35">
      <c r="A80" s="161" t="s">
        <v>71</v>
      </c>
      <c r="B80" s="463" t="s">
        <v>28</v>
      </c>
      <c r="C80" s="464"/>
      <c r="D80" s="464"/>
      <c r="E80" s="464"/>
      <c r="F80" s="465"/>
      <c r="G80" s="162">
        <f>SUM(G82:G82)</f>
        <v>3000000</v>
      </c>
      <c r="H80" s="163">
        <f>SUM(H82:H82)</f>
        <v>0</v>
      </c>
      <c r="I80" s="164">
        <f>SUM(I82:I82)</f>
        <v>0</v>
      </c>
      <c r="J80" s="165">
        <f>SUM(J82:J82)</f>
        <v>3000000</v>
      </c>
      <c r="K80" s="163">
        <f t="shared" ref="K80:X80" si="20">SUM(K82:K82)</f>
        <v>0</v>
      </c>
      <c r="L80" s="166">
        <f t="shared" si="20"/>
        <v>0</v>
      </c>
      <c r="M80" s="166">
        <f t="shared" si="20"/>
        <v>250000</v>
      </c>
      <c r="N80" s="166">
        <f t="shared" si="20"/>
        <v>250000</v>
      </c>
      <c r="O80" s="166">
        <f t="shared" si="20"/>
        <v>0</v>
      </c>
      <c r="P80" s="166">
        <f t="shared" si="20"/>
        <v>0</v>
      </c>
      <c r="Q80" s="166">
        <f t="shared" si="20"/>
        <v>0</v>
      </c>
      <c r="R80" s="166">
        <f t="shared" si="20"/>
        <v>0</v>
      </c>
      <c r="S80" s="166">
        <f t="shared" si="20"/>
        <v>0</v>
      </c>
      <c r="T80" s="166">
        <f t="shared" si="20"/>
        <v>0</v>
      </c>
      <c r="U80" s="166">
        <f t="shared" si="20"/>
        <v>0</v>
      </c>
      <c r="V80" s="164">
        <f t="shared" si="20"/>
        <v>0</v>
      </c>
      <c r="W80" s="165">
        <f>SUM(W82:W82)</f>
        <v>1000000</v>
      </c>
      <c r="X80" s="167">
        <f t="shared" si="20"/>
        <v>2000000</v>
      </c>
    </row>
    <row r="81" spans="1:24" ht="33" customHeight="1" thickTop="1" thickBot="1" x14ac:dyDescent="0.35">
      <c r="A81" s="238" t="s">
        <v>65</v>
      </c>
      <c r="B81" s="239"/>
      <c r="C81" s="239"/>
      <c r="D81" s="239"/>
      <c r="E81" s="239"/>
      <c r="F81" s="240"/>
      <c r="G81" s="241">
        <f>SUM(G82)</f>
        <v>3000000</v>
      </c>
      <c r="H81" s="242">
        <f t="shared" ref="H81:X81" si="21">SUM(H82)</f>
        <v>0</v>
      </c>
      <c r="I81" s="243">
        <f t="shared" si="21"/>
        <v>0</v>
      </c>
      <c r="J81" s="244">
        <f t="shared" si="21"/>
        <v>3000000</v>
      </c>
      <c r="K81" s="242">
        <f t="shared" si="21"/>
        <v>0</v>
      </c>
      <c r="L81" s="245">
        <f t="shared" si="21"/>
        <v>0</v>
      </c>
      <c r="M81" s="245">
        <f>SUM(M82)+500000</f>
        <v>750000</v>
      </c>
      <c r="N81" s="245">
        <f t="shared" si="21"/>
        <v>250000</v>
      </c>
      <c r="O81" s="245">
        <f t="shared" si="21"/>
        <v>0</v>
      </c>
      <c r="P81" s="245">
        <f t="shared" si="21"/>
        <v>0</v>
      </c>
      <c r="Q81" s="245">
        <f t="shared" si="21"/>
        <v>0</v>
      </c>
      <c r="R81" s="245">
        <f t="shared" si="21"/>
        <v>0</v>
      </c>
      <c r="S81" s="245">
        <f t="shared" si="21"/>
        <v>0</v>
      </c>
      <c r="T81" s="245">
        <f t="shared" si="21"/>
        <v>0</v>
      </c>
      <c r="U81" s="245">
        <f t="shared" si="21"/>
        <v>0</v>
      </c>
      <c r="V81" s="243">
        <f t="shared" si="21"/>
        <v>0</v>
      </c>
      <c r="W81" s="244">
        <f t="shared" si="21"/>
        <v>1000000</v>
      </c>
      <c r="X81" s="246">
        <f t="shared" si="21"/>
        <v>2000000</v>
      </c>
    </row>
    <row r="82" spans="1:24" ht="23.25" x14ac:dyDescent="0.25">
      <c r="A82" s="153" t="s">
        <v>66</v>
      </c>
      <c r="B82" s="69">
        <v>11</v>
      </c>
      <c r="C82" s="69">
        <v>437</v>
      </c>
      <c r="D82" s="70" t="s">
        <v>31</v>
      </c>
      <c r="E82" s="71"/>
      <c r="F82" s="72"/>
      <c r="G82" s="32">
        <v>3000000</v>
      </c>
      <c r="H82" s="33"/>
      <c r="I82" s="34"/>
      <c r="J82" s="35">
        <f>G82-H82+I82</f>
        <v>3000000</v>
      </c>
      <c r="K82" s="107"/>
      <c r="L82" s="37"/>
      <c r="M82" s="37">
        <v>250000</v>
      </c>
      <c r="N82" s="37">
        <v>250000</v>
      </c>
      <c r="O82" s="37"/>
      <c r="P82" s="37"/>
      <c r="Q82" s="37"/>
      <c r="R82" s="37"/>
      <c r="S82" s="37"/>
      <c r="T82" s="37"/>
      <c r="U82" s="37"/>
      <c r="V82" s="38"/>
      <c r="W82" s="39">
        <f>SUM(K82:V82)+500000</f>
        <v>1000000</v>
      </c>
      <c r="X82" s="40">
        <f>J82-W82</f>
        <v>2000000</v>
      </c>
    </row>
    <row r="83" spans="1:24" ht="32.25" customHeight="1" thickBot="1" x14ac:dyDescent="0.3">
      <c r="A83" s="154"/>
      <c r="B83" s="155"/>
      <c r="C83" s="155"/>
      <c r="D83" s="156"/>
      <c r="E83" s="157"/>
      <c r="F83" s="158"/>
      <c r="G83" s="114"/>
      <c r="H83" s="115"/>
      <c r="I83" s="116"/>
      <c r="J83" s="117"/>
      <c r="K83" s="118"/>
      <c r="L83" s="119"/>
      <c r="M83" s="279" t="s">
        <v>96</v>
      </c>
      <c r="N83" s="119"/>
      <c r="O83" s="119"/>
      <c r="P83" s="119"/>
      <c r="Q83" s="119"/>
      <c r="R83" s="119"/>
      <c r="S83" s="120"/>
      <c r="T83" s="119"/>
      <c r="U83" s="119"/>
      <c r="V83" s="121"/>
      <c r="W83" s="122"/>
      <c r="X83" s="159"/>
    </row>
  </sheetData>
  <mergeCells count="13">
    <mergeCell ref="K6:W6"/>
    <mergeCell ref="A1:X1"/>
    <mergeCell ref="A2:X2"/>
    <mergeCell ref="A3:X3"/>
    <mergeCell ref="A4:X4"/>
    <mergeCell ref="A5:X5"/>
    <mergeCell ref="B80:F80"/>
    <mergeCell ref="B8:F8"/>
    <mergeCell ref="B9:F9"/>
    <mergeCell ref="A21:A23"/>
    <mergeCell ref="A34:A36"/>
    <mergeCell ref="B37:F37"/>
    <mergeCell ref="A55:A57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zoomScaleNormal="100" zoomScaleSheetLayoutView="39" workbookViewId="0">
      <selection activeCell="A4" sqref="A4:X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124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SUM(G9+G37+G80)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7790416.9500000002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89317474.379999995</v>
      </c>
      <c r="X8" s="26">
        <f t="shared" si="0"/>
        <v>196178383.97999999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5902216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</f>
        <v>1500000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>SUM(O15:O15)+666666</f>
        <v>666666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59" t="s">
        <v>116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</f>
        <v>1333333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 t="shared" si="6"/>
        <v>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37">
        <v>958333</v>
      </c>
      <c r="O28" s="37"/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51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51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</f>
        <v>2402217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1888200.95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11189476.379999999</v>
      </c>
      <c r="X37" s="232">
        <f t="shared" si="8"/>
        <v>28245267.98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12" customHeight="1" x14ac:dyDescent="0.25">
      <c r="A55" s="472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>SUM(O76)+1250000</f>
        <v>1250000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 t="shared" si="19"/>
        <v>0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5.5" customHeight="1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75"/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106"/>
      <c r="B79" s="42"/>
      <c r="C79" s="43"/>
      <c r="D79" s="43"/>
      <c r="E79" s="44"/>
      <c r="F79" s="45"/>
      <c r="G79" s="148"/>
      <c r="H79" s="149"/>
      <c r="I79" s="150"/>
      <c r="J79" s="151"/>
      <c r="K79" s="50" t="s">
        <v>57</v>
      </c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2"/>
      <c r="W79" s="53"/>
      <c r="X79" s="54"/>
    </row>
    <row r="80" spans="1:24" ht="28.5" thickTop="1" thickBot="1" x14ac:dyDescent="0.35">
      <c r="A80" s="161" t="s">
        <v>71</v>
      </c>
      <c r="B80" s="463" t="s">
        <v>28</v>
      </c>
      <c r="C80" s="464"/>
      <c r="D80" s="464"/>
      <c r="E80" s="464"/>
      <c r="F80" s="465"/>
      <c r="G80" s="162">
        <f>SUM(G82:G82)</f>
        <v>3000000</v>
      </c>
      <c r="H80" s="163">
        <f>SUM(H82:H82)</f>
        <v>0</v>
      </c>
      <c r="I80" s="164">
        <f>SUM(I82:I82)</f>
        <v>0</v>
      </c>
      <c r="J80" s="165">
        <f>SUM(J82:J82)</f>
        <v>3000000</v>
      </c>
      <c r="K80" s="163">
        <f t="shared" ref="K80:X80" si="20">SUM(K82:K82)</f>
        <v>0</v>
      </c>
      <c r="L80" s="166">
        <f t="shared" si="20"/>
        <v>0</v>
      </c>
      <c r="M80" s="166">
        <f t="shared" si="20"/>
        <v>250000</v>
      </c>
      <c r="N80" s="166">
        <f t="shared" si="20"/>
        <v>250000</v>
      </c>
      <c r="O80" s="166">
        <f t="shared" si="20"/>
        <v>0</v>
      </c>
      <c r="P80" s="166">
        <f t="shared" si="20"/>
        <v>0</v>
      </c>
      <c r="Q80" s="166">
        <f t="shared" si="20"/>
        <v>0</v>
      </c>
      <c r="R80" s="166">
        <f t="shared" si="20"/>
        <v>0</v>
      </c>
      <c r="S80" s="166">
        <f t="shared" si="20"/>
        <v>0</v>
      </c>
      <c r="T80" s="166">
        <f t="shared" si="20"/>
        <v>0</v>
      </c>
      <c r="U80" s="166">
        <f t="shared" si="20"/>
        <v>0</v>
      </c>
      <c r="V80" s="164">
        <f t="shared" si="20"/>
        <v>0</v>
      </c>
      <c r="W80" s="165">
        <f>SUM(W82:W82)</f>
        <v>1000000</v>
      </c>
      <c r="X80" s="167">
        <f t="shared" si="20"/>
        <v>2000000</v>
      </c>
    </row>
    <row r="81" spans="1:24" ht="33" customHeight="1" thickTop="1" thickBot="1" x14ac:dyDescent="0.35">
      <c r="A81" s="238" t="s">
        <v>65</v>
      </c>
      <c r="B81" s="239"/>
      <c r="C81" s="239"/>
      <c r="D81" s="239"/>
      <c r="E81" s="239"/>
      <c r="F81" s="240"/>
      <c r="G81" s="241">
        <f>SUM(G82)</f>
        <v>3000000</v>
      </c>
      <c r="H81" s="242">
        <f t="shared" ref="H81:X81" si="21">SUM(H82)</f>
        <v>0</v>
      </c>
      <c r="I81" s="243">
        <f t="shared" si="21"/>
        <v>0</v>
      </c>
      <c r="J81" s="244">
        <f t="shared" si="21"/>
        <v>3000000</v>
      </c>
      <c r="K81" s="242">
        <f t="shared" si="21"/>
        <v>0</v>
      </c>
      <c r="L81" s="245">
        <f t="shared" si="21"/>
        <v>0</v>
      </c>
      <c r="M81" s="245">
        <f>SUM(M82)+500000</f>
        <v>750000</v>
      </c>
      <c r="N81" s="245">
        <f t="shared" si="21"/>
        <v>250000</v>
      </c>
      <c r="O81" s="245">
        <f>SUM(O82)+250000</f>
        <v>250000</v>
      </c>
      <c r="P81" s="245">
        <f t="shared" si="21"/>
        <v>0</v>
      </c>
      <c r="Q81" s="245">
        <f t="shared" si="21"/>
        <v>0</v>
      </c>
      <c r="R81" s="245">
        <f t="shared" si="21"/>
        <v>0</v>
      </c>
      <c r="S81" s="245">
        <f t="shared" si="21"/>
        <v>0</v>
      </c>
      <c r="T81" s="245">
        <f t="shared" si="21"/>
        <v>0</v>
      </c>
      <c r="U81" s="245">
        <f t="shared" si="21"/>
        <v>0</v>
      </c>
      <c r="V81" s="243">
        <f t="shared" si="21"/>
        <v>0</v>
      </c>
      <c r="W81" s="244">
        <f t="shared" si="21"/>
        <v>1000000</v>
      </c>
      <c r="X81" s="246">
        <f t="shared" si="21"/>
        <v>2000000</v>
      </c>
    </row>
    <row r="82" spans="1:24" ht="23.25" x14ac:dyDescent="0.25">
      <c r="A82" s="153" t="s">
        <v>66</v>
      </c>
      <c r="B82" s="69">
        <v>11</v>
      </c>
      <c r="C82" s="69">
        <v>437</v>
      </c>
      <c r="D82" s="70" t="s">
        <v>31</v>
      </c>
      <c r="E82" s="71"/>
      <c r="F82" s="72"/>
      <c r="G82" s="32">
        <v>3000000</v>
      </c>
      <c r="H82" s="33"/>
      <c r="I82" s="34"/>
      <c r="J82" s="35">
        <f>G82-H82+I82</f>
        <v>3000000</v>
      </c>
      <c r="K82" s="107"/>
      <c r="L82" s="37"/>
      <c r="M82" s="37">
        <v>250000</v>
      </c>
      <c r="N82" s="37">
        <v>250000</v>
      </c>
      <c r="O82" s="286" t="s">
        <v>121</v>
      </c>
      <c r="P82" s="37"/>
      <c r="Q82" s="37"/>
      <c r="R82" s="37"/>
      <c r="S82" s="37"/>
      <c r="T82" s="37"/>
      <c r="U82" s="37"/>
      <c r="V82" s="38"/>
      <c r="W82" s="39">
        <f>SUM(K82:V82)+500000</f>
        <v>1000000</v>
      </c>
      <c r="X82" s="40">
        <f>J82-W82</f>
        <v>2000000</v>
      </c>
    </row>
    <row r="83" spans="1:24" ht="32.25" customHeight="1" thickBot="1" x14ac:dyDescent="0.3">
      <c r="A83" s="154"/>
      <c r="B83" s="155"/>
      <c r="C83" s="155"/>
      <c r="D83" s="156"/>
      <c r="E83" s="157"/>
      <c r="F83" s="158"/>
      <c r="G83" s="114"/>
      <c r="H83" s="115"/>
      <c r="I83" s="116"/>
      <c r="J83" s="117"/>
      <c r="K83" s="118"/>
      <c r="L83" s="119"/>
      <c r="M83" s="279" t="s">
        <v>96</v>
      </c>
      <c r="N83" s="119"/>
      <c r="O83" s="119"/>
      <c r="P83" s="119"/>
      <c r="Q83" s="119"/>
      <c r="R83" s="119"/>
      <c r="S83" s="120"/>
      <c r="T83" s="119"/>
      <c r="U83" s="119"/>
      <c r="V83" s="121"/>
      <c r="W83" s="122"/>
      <c r="X83" s="159"/>
    </row>
  </sheetData>
  <mergeCells count="13">
    <mergeCell ref="B80:F80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6" max="23" man="1"/>
  </rowBreaks>
  <drawing r:id="rId2"/>
  <legacy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3"/>
  <sheetViews>
    <sheetView zoomScaleNormal="100" zoomScaleSheetLayoutView="39" workbookViewId="0">
      <selection activeCell="O78" sqref="O78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125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SUM(G9+G37+G80)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7820179.29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89317474.379999995</v>
      </c>
      <c r="X8" s="26">
        <f t="shared" si="0"/>
        <v>196178383.97999999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5902216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</f>
        <v>1500000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>SUM(O15:O15)+666666</f>
        <v>666666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59" t="s">
        <v>116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</f>
        <v>1333333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 t="shared" si="6"/>
        <v>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37">
        <v>958333</v>
      </c>
      <c r="O28" s="37"/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51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51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</f>
        <v>2402217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1917963.29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11189476.379999999</v>
      </c>
      <c r="X37" s="232">
        <f t="shared" si="8"/>
        <v>28245267.98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12" customHeight="1" x14ac:dyDescent="0.25">
      <c r="A55" s="472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>SUM(O76)+1250000</f>
        <v>1250000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>SUM(O78)+29762.34</f>
        <v>29762.34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3.25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108" t="s">
        <v>85</v>
      </c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106"/>
      <c r="B79" s="42"/>
      <c r="C79" s="43"/>
      <c r="D79" s="43"/>
      <c r="E79" s="44"/>
      <c r="F79" s="45"/>
      <c r="G79" s="148"/>
      <c r="H79" s="149"/>
      <c r="I79" s="150"/>
      <c r="J79" s="151"/>
      <c r="K79" s="50" t="s">
        <v>57</v>
      </c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2"/>
      <c r="W79" s="53"/>
      <c r="X79" s="54"/>
    </row>
    <row r="80" spans="1:24" ht="28.5" thickTop="1" thickBot="1" x14ac:dyDescent="0.35">
      <c r="A80" s="161" t="s">
        <v>71</v>
      </c>
      <c r="B80" s="463" t="s">
        <v>28</v>
      </c>
      <c r="C80" s="464"/>
      <c r="D80" s="464"/>
      <c r="E80" s="464"/>
      <c r="F80" s="465"/>
      <c r="G80" s="162">
        <f>SUM(G82:G82)</f>
        <v>3000000</v>
      </c>
      <c r="H80" s="163">
        <f>SUM(H82:H82)</f>
        <v>0</v>
      </c>
      <c r="I80" s="164">
        <f>SUM(I82:I82)</f>
        <v>0</v>
      </c>
      <c r="J80" s="165">
        <f>SUM(J82:J82)</f>
        <v>3000000</v>
      </c>
      <c r="K80" s="163">
        <f t="shared" ref="K80:X80" si="20">SUM(K82:K82)</f>
        <v>0</v>
      </c>
      <c r="L80" s="166">
        <f t="shared" si="20"/>
        <v>0</v>
      </c>
      <c r="M80" s="166">
        <f t="shared" si="20"/>
        <v>250000</v>
      </c>
      <c r="N80" s="166">
        <f t="shared" si="20"/>
        <v>250000</v>
      </c>
      <c r="O80" s="166">
        <f t="shared" si="20"/>
        <v>0</v>
      </c>
      <c r="P80" s="166">
        <f t="shared" si="20"/>
        <v>0</v>
      </c>
      <c r="Q80" s="166">
        <f t="shared" si="20"/>
        <v>0</v>
      </c>
      <c r="R80" s="166">
        <f t="shared" si="20"/>
        <v>0</v>
      </c>
      <c r="S80" s="166">
        <f t="shared" si="20"/>
        <v>0</v>
      </c>
      <c r="T80" s="166">
        <f t="shared" si="20"/>
        <v>0</v>
      </c>
      <c r="U80" s="166">
        <f t="shared" si="20"/>
        <v>0</v>
      </c>
      <c r="V80" s="164">
        <f t="shared" si="20"/>
        <v>0</v>
      </c>
      <c r="W80" s="165">
        <f>SUM(W82:W82)</f>
        <v>1000000</v>
      </c>
      <c r="X80" s="167">
        <f t="shared" si="20"/>
        <v>2000000</v>
      </c>
    </row>
    <row r="81" spans="1:24" ht="33" customHeight="1" thickTop="1" thickBot="1" x14ac:dyDescent="0.35">
      <c r="A81" s="238" t="s">
        <v>65</v>
      </c>
      <c r="B81" s="239"/>
      <c r="C81" s="239"/>
      <c r="D81" s="239"/>
      <c r="E81" s="239"/>
      <c r="F81" s="240"/>
      <c r="G81" s="241">
        <f>SUM(G82)</f>
        <v>3000000</v>
      </c>
      <c r="H81" s="242">
        <f t="shared" ref="H81:X81" si="21">SUM(H82)</f>
        <v>0</v>
      </c>
      <c r="I81" s="243">
        <f t="shared" si="21"/>
        <v>0</v>
      </c>
      <c r="J81" s="244">
        <f t="shared" si="21"/>
        <v>3000000</v>
      </c>
      <c r="K81" s="242">
        <f t="shared" si="21"/>
        <v>0</v>
      </c>
      <c r="L81" s="245">
        <f t="shared" si="21"/>
        <v>0</v>
      </c>
      <c r="M81" s="245">
        <f>SUM(M82)+500000</f>
        <v>750000</v>
      </c>
      <c r="N81" s="245">
        <f t="shared" si="21"/>
        <v>250000</v>
      </c>
      <c r="O81" s="245">
        <f>SUM(O82)+250000</f>
        <v>250000</v>
      </c>
      <c r="P81" s="245">
        <f t="shared" si="21"/>
        <v>0</v>
      </c>
      <c r="Q81" s="245">
        <f t="shared" si="21"/>
        <v>0</v>
      </c>
      <c r="R81" s="245">
        <f t="shared" si="21"/>
        <v>0</v>
      </c>
      <c r="S81" s="245">
        <f t="shared" si="21"/>
        <v>0</v>
      </c>
      <c r="T81" s="245">
        <f t="shared" si="21"/>
        <v>0</v>
      </c>
      <c r="U81" s="245">
        <f t="shared" si="21"/>
        <v>0</v>
      </c>
      <c r="V81" s="243">
        <f t="shared" si="21"/>
        <v>0</v>
      </c>
      <c r="W81" s="244">
        <f t="shared" si="21"/>
        <v>1000000</v>
      </c>
      <c r="X81" s="246">
        <f t="shared" si="21"/>
        <v>2000000</v>
      </c>
    </row>
    <row r="82" spans="1:24" ht="23.25" x14ac:dyDescent="0.25">
      <c r="A82" s="153" t="s">
        <v>66</v>
      </c>
      <c r="B82" s="69">
        <v>11</v>
      </c>
      <c r="C82" s="69">
        <v>437</v>
      </c>
      <c r="D82" s="70" t="s">
        <v>31</v>
      </c>
      <c r="E82" s="71"/>
      <c r="F82" s="72"/>
      <c r="G82" s="32">
        <v>3000000</v>
      </c>
      <c r="H82" s="33"/>
      <c r="I82" s="34"/>
      <c r="J82" s="35">
        <f>G82-H82+I82</f>
        <v>3000000</v>
      </c>
      <c r="K82" s="107"/>
      <c r="L82" s="37"/>
      <c r="M82" s="37">
        <v>250000</v>
      </c>
      <c r="N82" s="37">
        <v>250000</v>
      </c>
      <c r="O82" s="286" t="s">
        <v>121</v>
      </c>
      <c r="P82" s="37"/>
      <c r="Q82" s="37"/>
      <c r="R82" s="37"/>
      <c r="S82" s="37"/>
      <c r="T82" s="37"/>
      <c r="U82" s="37"/>
      <c r="V82" s="38"/>
      <c r="W82" s="39">
        <f>SUM(K82:V82)+500000</f>
        <v>1000000</v>
      </c>
      <c r="X82" s="40">
        <f>J82-W82</f>
        <v>2000000</v>
      </c>
    </row>
    <row r="83" spans="1:24" ht="32.25" customHeight="1" thickBot="1" x14ac:dyDescent="0.3">
      <c r="A83" s="154"/>
      <c r="B83" s="155"/>
      <c r="C83" s="155"/>
      <c r="D83" s="156"/>
      <c r="E83" s="157"/>
      <c r="F83" s="158"/>
      <c r="G83" s="114"/>
      <c r="H83" s="115"/>
      <c r="I83" s="116"/>
      <c r="J83" s="117"/>
      <c r="K83" s="118"/>
      <c r="L83" s="119"/>
      <c r="M83" s="279" t="s">
        <v>96</v>
      </c>
      <c r="N83" s="119"/>
      <c r="O83" s="119"/>
      <c r="P83" s="119"/>
      <c r="Q83" s="119"/>
      <c r="R83" s="119"/>
      <c r="S83" s="120"/>
      <c r="T83" s="119"/>
      <c r="U83" s="119"/>
      <c r="V83" s="121"/>
      <c r="W83" s="122"/>
      <c r="X83" s="159"/>
    </row>
  </sheetData>
  <mergeCells count="13">
    <mergeCell ref="B80:F80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1" orientation="landscape" r:id="rId1"/>
  <rowBreaks count="1" manualBreakCount="1">
    <brk id="46" max="23" man="1"/>
  </rowBreaks>
  <drawing r:id="rId2"/>
  <legacy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6"/>
  <sheetViews>
    <sheetView topLeftCell="G1" zoomScaleNormal="100" zoomScaleSheetLayoutView="39" workbookViewId="0">
      <selection activeCell="I16" sqref="I16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130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SUM(G9+G37+G83)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8320179.29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89317474.379999995</v>
      </c>
      <c r="X8" s="26">
        <f t="shared" si="0"/>
        <v>196178383.97999999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6402216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</f>
        <v>1500000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>SUM(O15:O15)+666666</f>
        <v>666666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286" t="s">
        <v>85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</f>
        <v>1333333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</f>
        <v>2402217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1917963.29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11189476.379999999</v>
      </c>
      <c r="X37" s="232">
        <f t="shared" si="8"/>
        <v>28245267.98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12" customHeight="1" x14ac:dyDescent="0.25">
      <c r="A55" s="472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>SUM(O76)+1250000</f>
        <v>1250000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>SUM(O78)+29762.34</f>
        <v>29762.34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3.25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108" t="s">
        <v>85</v>
      </c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62"/>
      <c r="B79" s="42"/>
      <c r="C79" s="43"/>
      <c r="D79" s="43"/>
      <c r="E79" s="44"/>
      <c r="F79" s="45"/>
      <c r="G79" s="293"/>
      <c r="H79" s="94"/>
      <c r="I79" s="294"/>
      <c r="J79" s="49"/>
      <c r="K79" s="94"/>
      <c r="L79" s="95"/>
      <c r="M79" s="96"/>
      <c r="N79" s="96"/>
      <c r="O79" s="280"/>
      <c r="P79" s="96"/>
      <c r="Q79" s="96"/>
      <c r="R79" s="96"/>
      <c r="S79" s="96"/>
      <c r="T79" s="96"/>
      <c r="U79" s="96"/>
      <c r="V79" s="295"/>
      <c r="W79" s="53"/>
      <c r="X79" s="54"/>
    </row>
    <row r="80" spans="1:24" ht="26.25" thickBot="1" x14ac:dyDescent="0.3">
      <c r="A80" s="185" t="s">
        <v>128</v>
      </c>
      <c r="B80" s="197"/>
      <c r="C80" s="197"/>
      <c r="D80" s="198"/>
      <c r="E80" s="199"/>
      <c r="F80" s="237"/>
      <c r="G80" s="201"/>
      <c r="H80" s="202">
        <f>SUM(H83)</f>
        <v>0</v>
      </c>
      <c r="I80" s="203">
        <f>SUM(I83)</f>
        <v>0</v>
      </c>
      <c r="J80" s="204"/>
      <c r="K80" s="202">
        <f>SUM(K83)</f>
        <v>0</v>
      </c>
      <c r="L80" s="205">
        <f>SUM(L83)</f>
        <v>0</v>
      </c>
      <c r="M80" s="205"/>
      <c r="N80" s="205"/>
      <c r="O80" s="205">
        <v>20597.57</v>
      </c>
      <c r="P80" s="205">
        <f t="shared" ref="P80:V80" si="20">SUM(P83)</f>
        <v>0</v>
      </c>
      <c r="Q80" s="205">
        <f t="shared" si="20"/>
        <v>0</v>
      </c>
      <c r="R80" s="205">
        <f t="shared" si="20"/>
        <v>0</v>
      </c>
      <c r="S80" s="205">
        <f t="shared" si="20"/>
        <v>0</v>
      </c>
      <c r="T80" s="205">
        <f t="shared" si="20"/>
        <v>0</v>
      </c>
      <c r="U80" s="205">
        <f t="shared" si="20"/>
        <v>0</v>
      </c>
      <c r="V80" s="203">
        <f t="shared" si="20"/>
        <v>0</v>
      </c>
      <c r="W80" s="203">
        <f>SUM(W81)</f>
        <v>20597.57</v>
      </c>
      <c r="X80" s="203">
        <f>SUM(X81)</f>
        <v>9402.43</v>
      </c>
    </row>
    <row r="81" spans="1:24" ht="102.75" x14ac:dyDescent="0.25">
      <c r="A81" s="27" t="s">
        <v>127</v>
      </c>
      <c r="B81" s="28">
        <v>11</v>
      </c>
      <c r="C81" s="29">
        <v>472</v>
      </c>
      <c r="D81" s="29" t="s">
        <v>31</v>
      </c>
      <c r="E81" s="296"/>
      <c r="F81" s="297"/>
      <c r="G81" s="298"/>
      <c r="H81" s="299"/>
      <c r="I81" s="300">
        <v>30000</v>
      </c>
      <c r="J81" s="301">
        <f>+I81</f>
        <v>30000</v>
      </c>
      <c r="K81" s="302"/>
      <c r="L81" s="303"/>
      <c r="M81" s="303"/>
      <c r="N81" s="303"/>
      <c r="O81" s="304" t="s">
        <v>129</v>
      </c>
      <c r="P81" s="303"/>
      <c r="Q81" s="303"/>
      <c r="R81" s="303"/>
      <c r="S81" s="303"/>
      <c r="T81" s="303"/>
      <c r="U81" s="303"/>
      <c r="V81" s="300"/>
      <c r="W81" s="301">
        <v>20597.57</v>
      </c>
      <c r="X81" s="61">
        <f>J81-W81</f>
        <v>9402.43</v>
      </c>
    </row>
    <row r="82" spans="1:24" ht="15.75" thickBot="1" x14ac:dyDescent="0.3">
      <c r="A82" s="62"/>
      <c r="B82" s="42"/>
      <c r="C82" s="43"/>
      <c r="D82" s="43"/>
      <c r="E82" s="44"/>
      <c r="F82" s="45"/>
      <c r="G82" s="293"/>
      <c r="H82" s="94"/>
      <c r="I82" s="294"/>
      <c r="J82" s="49"/>
      <c r="K82" s="94"/>
      <c r="L82" s="95"/>
      <c r="M82" s="96"/>
      <c r="N82" s="96"/>
      <c r="O82" s="280"/>
      <c r="P82" s="96"/>
      <c r="Q82" s="96"/>
      <c r="R82" s="96"/>
      <c r="S82" s="96"/>
      <c r="T82" s="96"/>
      <c r="U82" s="96"/>
      <c r="V82" s="295"/>
      <c r="W82" s="53"/>
      <c r="X82" s="54"/>
    </row>
    <row r="83" spans="1:24" ht="28.5" thickTop="1" thickBot="1" x14ac:dyDescent="0.35">
      <c r="A83" s="161" t="s">
        <v>71</v>
      </c>
      <c r="B83" s="463" t="s">
        <v>28</v>
      </c>
      <c r="C83" s="464"/>
      <c r="D83" s="464"/>
      <c r="E83" s="464"/>
      <c r="F83" s="465"/>
      <c r="G83" s="162">
        <f>SUM(G85:G85)</f>
        <v>3000000</v>
      </c>
      <c r="H83" s="163">
        <f>SUM(H85:H85)</f>
        <v>0</v>
      </c>
      <c r="I83" s="164">
        <f>SUM(I85:I85)</f>
        <v>0</v>
      </c>
      <c r="J83" s="165">
        <f>SUM(J85:J85)</f>
        <v>3000000</v>
      </c>
      <c r="K83" s="163">
        <f t="shared" ref="K83:X83" si="21">SUM(K85:K85)</f>
        <v>0</v>
      </c>
      <c r="L83" s="166">
        <f t="shared" si="21"/>
        <v>0</v>
      </c>
      <c r="M83" s="166">
        <f t="shared" si="21"/>
        <v>250000</v>
      </c>
      <c r="N83" s="166">
        <f t="shared" si="21"/>
        <v>250000</v>
      </c>
      <c r="O83" s="166">
        <f t="shared" si="21"/>
        <v>0</v>
      </c>
      <c r="P83" s="166">
        <f t="shared" si="21"/>
        <v>0</v>
      </c>
      <c r="Q83" s="166">
        <f t="shared" si="21"/>
        <v>0</v>
      </c>
      <c r="R83" s="166">
        <f t="shared" si="21"/>
        <v>0</v>
      </c>
      <c r="S83" s="166">
        <f t="shared" si="21"/>
        <v>0</v>
      </c>
      <c r="T83" s="166">
        <f t="shared" si="21"/>
        <v>0</v>
      </c>
      <c r="U83" s="166">
        <f t="shared" si="21"/>
        <v>0</v>
      </c>
      <c r="V83" s="164">
        <f t="shared" si="21"/>
        <v>0</v>
      </c>
      <c r="W83" s="165">
        <f>SUM(W85:W85)</f>
        <v>1000000</v>
      </c>
      <c r="X83" s="167">
        <f t="shared" si="21"/>
        <v>2000000</v>
      </c>
    </row>
    <row r="84" spans="1:24" ht="33" customHeight="1" thickTop="1" thickBot="1" x14ac:dyDescent="0.35">
      <c r="A84" s="238" t="s">
        <v>65</v>
      </c>
      <c r="B84" s="239"/>
      <c r="C84" s="239"/>
      <c r="D84" s="239"/>
      <c r="E84" s="239"/>
      <c r="F84" s="240"/>
      <c r="G84" s="241">
        <f>SUM(G85)</f>
        <v>3000000</v>
      </c>
      <c r="H84" s="242">
        <f t="shared" ref="H84:X84" si="22">SUM(H85)</f>
        <v>0</v>
      </c>
      <c r="I84" s="243">
        <f t="shared" si="22"/>
        <v>0</v>
      </c>
      <c r="J84" s="244">
        <f t="shared" si="22"/>
        <v>3000000</v>
      </c>
      <c r="K84" s="242">
        <f t="shared" si="22"/>
        <v>0</v>
      </c>
      <c r="L84" s="245">
        <f t="shared" si="22"/>
        <v>0</v>
      </c>
      <c r="M84" s="245">
        <f>SUM(M85)+500000</f>
        <v>750000</v>
      </c>
      <c r="N84" s="245">
        <f t="shared" si="22"/>
        <v>250000</v>
      </c>
      <c r="O84" s="245">
        <f>SUM(O85)+250000</f>
        <v>250000</v>
      </c>
      <c r="P84" s="245">
        <f t="shared" si="22"/>
        <v>0</v>
      </c>
      <c r="Q84" s="245">
        <f t="shared" si="22"/>
        <v>0</v>
      </c>
      <c r="R84" s="245">
        <f t="shared" si="22"/>
        <v>0</v>
      </c>
      <c r="S84" s="245">
        <f t="shared" si="22"/>
        <v>0</v>
      </c>
      <c r="T84" s="245">
        <f t="shared" si="22"/>
        <v>0</v>
      </c>
      <c r="U84" s="245">
        <f t="shared" si="22"/>
        <v>0</v>
      </c>
      <c r="V84" s="243">
        <f t="shared" si="22"/>
        <v>0</v>
      </c>
      <c r="W84" s="244">
        <f t="shared" si="22"/>
        <v>1000000</v>
      </c>
      <c r="X84" s="246">
        <f t="shared" si="22"/>
        <v>2000000</v>
      </c>
    </row>
    <row r="85" spans="1:24" ht="23.25" x14ac:dyDescent="0.25">
      <c r="A85" s="153" t="s">
        <v>66</v>
      </c>
      <c r="B85" s="69">
        <v>11</v>
      </c>
      <c r="C85" s="69">
        <v>437</v>
      </c>
      <c r="D85" s="70" t="s">
        <v>31</v>
      </c>
      <c r="E85" s="71"/>
      <c r="F85" s="72"/>
      <c r="G85" s="32">
        <v>3000000</v>
      </c>
      <c r="H85" s="33"/>
      <c r="I85" s="34"/>
      <c r="J85" s="35">
        <f>G85-H85+I85</f>
        <v>3000000</v>
      </c>
      <c r="K85" s="107"/>
      <c r="L85" s="37"/>
      <c r="M85" s="37">
        <v>250000</v>
      </c>
      <c r="N85" s="37">
        <v>250000</v>
      </c>
      <c r="O85" s="286" t="s">
        <v>121</v>
      </c>
      <c r="P85" s="37"/>
      <c r="Q85" s="37"/>
      <c r="R85" s="37"/>
      <c r="S85" s="37"/>
      <c r="T85" s="37"/>
      <c r="U85" s="37"/>
      <c r="V85" s="38"/>
      <c r="W85" s="39">
        <f>SUM(K85:V85)+500000</f>
        <v>1000000</v>
      </c>
      <c r="X85" s="40">
        <f>J85-W85</f>
        <v>2000000</v>
      </c>
    </row>
    <row r="86" spans="1:24" ht="32.25" customHeight="1" thickBot="1" x14ac:dyDescent="0.3">
      <c r="A86" s="154"/>
      <c r="B86" s="155"/>
      <c r="C86" s="155"/>
      <c r="D86" s="156"/>
      <c r="E86" s="157"/>
      <c r="F86" s="158"/>
      <c r="G86" s="114"/>
      <c r="H86" s="115"/>
      <c r="I86" s="116"/>
      <c r="J86" s="117"/>
      <c r="K86" s="118"/>
      <c r="L86" s="119"/>
      <c r="M86" s="279" t="s">
        <v>96</v>
      </c>
      <c r="N86" s="119"/>
      <c r="O86" s="119"/>
      <c r="P86" s="119"/>
      <c r="Q86" s="119"/>
      <c r="R86" s="119"/>
      <c r="S86" s="120"/>
      <c r="T86" s="119"/>
      <c r="U86" s="119"/>
      <c r="V86" s="121"/>
      <c r="W86" s="122"/>
      <c r="X86" s="159"/>
    </row>
  </sheetData>
  <mergeCells count="13">
    <mergeCell ref="K6:W6"/>
    <mergeCell ref="A1:X1"/>
    <mergeCell ref="A2:X2"/>
    <mergeCell ref="A3:X3"/>
    <mergeCell ref="A4:X4"/>
    <mergeCell ref="A5:X5"/>
    <mergeCell ref="B83:F83"/>
    <mergeCell ref="B8:F8"/>
    <mergeCell ref="B9:F9"/>
    <mergeCell ref="A21:A23"/>
    <mergeCell ref="A34:A36"/>
    <mergeCell ref="B37:F37"/>
    <mergeCell ref="A55:A57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1" orientation="landscape" r:id="rId1"/>
  <rowBreaks count="1" manualBreakCount="1">
    <brk id="46" max="23" man="1"/>
  </rowBreaks>
  <drawing r:id="rId2"/>
  <legacy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6"/>
  <sheetViews>
    <sheetView zoomScaleNormal="100" zoomScaleSheetLayoutView="39" workbookViewId="0">
      <selection activeCell="Q81" sqref="Q8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130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SUM(G9+G37+G83)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8320179.29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89317474.379999995</v>
      </c>
      <c r="X8" s="26">
        <f t="shared" si="0"/>
        <v>196178383.97999999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6402216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</f>
        <v>1500000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193">
        <f>SUM(O15:O15)+666666</f>
        <v>666666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23.2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286" t="s">
        <v>85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</f>
        <v>1333333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</f>
        <v>2402217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51"/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SUM(G38+G41+G44+G47+G50+G53+G58+G62+G67+G73+G70+G75+G77)</f>
        <v>39421420</v>
      </c>
      <c r="H37" s="232">
        <f t="shared" si="8"/>
        <v>378937.82</v>
      </c>
      <c r="I37" s="232">
        <f t="shared" si="8"/>
        <v>392262.18</v>
      </c>
      <c r="J37" s="232">
        <f t="shared" si="8"/>
        <v>39434744.359999999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1917963.29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11189476.379999999</v>
      </c>
      <c r="X37" s="232">
        <f t="shared" si="8"/>
        <v>28245267.98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12" customHeight="1" x14ac:dyDescent="0.25">
      <c r="A55" s="472"/>
      <c r="B55" s="207"/>
      <c r="C55" s="208"/>
      <c r="D55" s="208"/>
      <c r="E55" s="209"/>
      <c r="F55" s="210"/>
      <c r="G55" s="211"/>
      <c r="H55" s="212"/>
      <c r="I55" s="213"/>
      <c r="J55" s="214"/>
      <c r="K55" s="236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8"/>
      <c r="W55" s="219"/>
      <c r="X55" s="220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0</v>
      </c>
      <c r="J62" s="201">
        <f t="shared" si="16"/>
        <v>5249353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 t="shared" si="16"/>
        <v>0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 t="shared" si="16"/>
        <v>1145104.5</v>
      </c>
      <c r="X62" s="201">
        <f t="shared" si="16"/>
        <v>4104248.5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81"/>
      <c r="J65" s="82">
        <f>(G65+I65)-H65</f>
        <v>1406993</v>
      </c>
      <c r="K65" s="141"/>
      <c r="L65" s="152">
        <v>1145104.5</v>
      </c>
      <c r="M65" s="86"/>
      <c r="N65" s="86"/>
      <c r="O65" s="86"/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261888.5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7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>SUM(G76)</f>
        <v>15000000</v>
      </c>
      <c r="H75" s="202">
        <f t="shared" si="19"/>
        <v>0</v>
      </c>
      <c r="I75" s="203">
        <f t="shared" si="19"/>
        <v>0</v>
      </c>
      <c r="J75" s="204">
        <f t="shared" si="19"/>
        <v>15000000</v>
      </c>
      <c r="K75" s="202">
        <f t="shared" si="19"/>
        <v>0</v>
      </c>
      <c r="L75" s="205">
        <f t="shared" si="19"/>
        <v>2000000</v>
      </c>
      <c r="M75" s="205">
        <f t="shared" si="19"/>
        <v>1000000</v>
      </c>
      <c r="N75" s="205">
        <f t="shared" si="19"/>
        <v>1250000</v>
      </c>
      <c r="O75" s="205">
        <f>SUM(O76)+1250000</f>
        <v>1250000</v>
      </c>
      <c r="P75" s="205">
        <f t="shared" si="19"/>
        <v>0</v>
      </c>
      <c r="Q75" s="205">
        <f t="shared" si="19"/>
        <v>0</v>
      </c>
      <c r="R75" s="205">
        <f t="shared" si="19"/>
        <v>0</v>
      </c>
      <c r="S75" s="205">
        <f t="shared" si="19"/>
        <v>0</v>
      </c>
      <c r="T75" s="205">
        <f t="shared" si="19"/>
        <v>0</v>
      </c>
      <c r="U75" s="205">
        <f t="shared" si="19"/>
        <v>0</v>
      </c>
      <c r="V75" s="203">
        <f t="shared" si="19"/>
        <v>0</v>
      </c>
      <c r="W75" s="204">
        <f t="shared" si="19"/>
        <v>4250000</v>
      </c>
      <c r="X75" s="206">
        <f t="shared" si="19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32.25" customHeight="1" thickBot="1" x14ac:dyDescent="0.3">
      <c r="A77" s="185" t="s">
        <v>75</v>
      </c>
      <c r="B77" s="197"/>
      <c r="C77" s="197"/>
      <c r="D77" s="198"/>
      <c r="E77" s="199"/>
      <c r="F77" s="237"/>
      <c r="G77" s="201">
        <f>SUM(G78)</f>
        <v>37000</v>
      </c>
      <c r="H77" s="202">
        <f t="shared" si="19"/>
        <v>0</v>
      </c>
      <c r="I77" s="203">
        <f t="shared" si="19"/>
        <v>0</v>
      </c>
      <c r="J77" s="204">
        <f t="shared" si="19"/>
        <v>37000</v>
      </c>
      <c r="K77" s="202">
        <f t="shared" si="19"/>
        <v>0</v>
      </c>
      <c r="L77" s="205">
        <f t="shared" si="19"/>
        <v>0</v>
      </c>
      <c r="M77" s="205">
        <f t="shared" si="19"/>
        <v>0</v>
      </c>
      <c r="N77" s="205">
        <f t="shared" si="19"/>
        <v>0</v>
      </c>
      <c r="O77" s="205">
        <f>SUM(O78)+29762.34</f>
        <v>29762.34</v>
      </c>
      <c r="P77" s="205">
        <f t="shared" si="19"/>
        <v>0</v>
      </c>
      <c r="Q77" s="205">
        <f t="shared" si="19"/>
        <v>0</v>
      </c>
      <c r="R77" s="205">
        <f t="shared" si="19"/>
        <v>0</v>
      </c>
      <c r="S77" s="205">
        <f t="shared" si="19"/>
        <v>0</v>
      </c>
      <c r="T77" s="205">
        <f t="shared" si="19"/>
        <v>0</v>
      </c>
      <c r="U77" s="205">
        <f t="shared" si="19"/>
        <v>0</v>
      </c>
      <c r="V77" s="203">
        <f t="shared" si="19"/>
        <v>0</v>
      </c>
      <c r="W77" s="204">
        <f t="shared" si="19"/>
        <v>0</v>
      </c>
      <c r="X77" s="206">
        <f t="shared" si="19"/>
        <v>37000</v>
      </c>
    </row>
    <row r="78" spans="1:24" ht="23.25" x14ac:dyDescent="0.25">
      <c r="A78" s="27" t="s">
        <v>76</v>
      </c>
      <c r="B78" s="28">
        <v>11</v>
      </c>
      <c r="C78" s="29">
        <v>472</v>
      </c>
      <c r="D78" s="29" t="s">
        <v>31</v>
      </c>
      <c r="E78" s="30"/>
      <c r="F78" s="31"/>
      <c r="G78" s="254">
        <v>37000</v>
      </c>
      <c r="H78" s="73"/>
      <c r="I78" s="146"/>
      <c r="J78" s="35">
        <f>(G78+I78)-H78</f>
        <v>37000</v>
      </c>
      <c r="K78" s="73"/>
      <c r="L78" s="74"/>
      <c r="M78" s="75"/>
      <c r="N78" s="75"/>
      <c r="O78" s="108" t="s">
        <v>85</v>
      </c>
      <c r="P78" s="75"/>
      <c r="Q78" s="75"/>
      <c r="R78" s="75"/>
      <c r="S78" s="75"/>
      <c r="T78" s="75"/>
      <c r="U78" s="75"/>
      <c r="V78" s="147"/>
      <c r="W78" s="39">
        <f>SUM(K78:V78)</f>
        <v>0</v>
      </c>
      <c r="X78" s="61">
        <f>J78-W78</f>
        <v>37000</v>
      </c>
    </row>
    <row r="79" spans="1:24" ht="15.75" thickBot="1" x14ac:dyDescent="0.3">
      <c r="A79" s="62"/>
      <c r="B79" s="42"/>
      <c r="C79" s="43"/>
      <c r="D79" s="43"/>
      <c r="E79" s="44"/>
      <c r="F79" s="45"/>
      <c r="G79" s="293"/>
      <c r="H79" s="94"/>
      <c r="I79" s="294"/>
      <c r="J79" s="49"/>
      <c r="K79" s="94"/>
      <c r="L79" s="95"/>
      <c r="M79" s="96"/>
      <c r="N79" s="96"/>
      <c r="O79" s="280"/>
      <c r="P79" s="96"/>
      <c r="Q79" s="96"/>
      <c r="R79" s="96"/>
      <c r="S79" s="96"/>
      <c r="T79" s="96"/>
      <c r="U79" s="96"/>
      <c r="V79" s="295"/>
      <c r="W79" s="53"/>
      <c r="X79" s="54"/>
    </row>
    <row r="80" spans="1:24" ht="26.25" thickBot="1" x14ac:dyDescent="0.3">
      <c r="A80" s="185" t="s">
        <v>128</v>
      </c>
      <c r="B80" s="197"/>
      <c r="C80" s="197"/>
      <c r="D80" s="198"/>
      <c r="E80" s="199"/>
      <c r="F80" s="237"/>
      <c r="G80" s="201"/>
      <c r="H80" s="202">
        <f>SUM(H83)</f>
        <v>0</v>
      </c>
      <c r="I80" s="203">
        <f>SUM(I83)</f>
        <v>0</v>
      </c>
      <c r="J80" s="204"/>
      <c r="K80" s="202">
        <f>SUM(K83)</f>
        <v>0</v>
      </c>
      <c r="L80" s="205">
        <f>SUM(L83)</f>
        <v>0</v>
      </c>
      <c r="M80" s="205"/>
      <c r="N80" s="205"/>
      <c r="O80" s="205">
        <v>20597.57</v>
      </c>
      <c r="P80" s="205">
        <f t="shared" ref="P80:V80" si="20">SUM(P83)</f>
        <v>0</v>
      </c>
      <c r="Q80" s="205">
        <f t="shared" si="20"/>
        <v>0</v>
      </c>
      <c r="R80" s="205">
        <f t="shared" si="20"/>
        <v>0</v>
      </c>
      <c r="S80" s="205">
        <f t="shared" si="20"/>
        <v>0</v>
      </c>
      <c r="T80" s="205">
        <f t="shared" si="20"/>
        <v>0</v>
      </c>
      <c r="U80" s="205">
        <f t="shared" si="20"/>
        <v>0</v>
      </c>
      <c r="V80" s="203">
        <f t="shared" si="20"/>
        <v>0</v>
      </c>
      <c r="W80" s="203">
        <f>SUM(W81)</f>
        <v>20597.57</v>
      </c>
      <c r="X80" s="203">
        <f>SUM(X81)</f>
        <v>9402.43</v>
      </c>
    </row>
    <row r="81" spans="1:24" ht="102.75" x14ac:dyDescent="0.25">
      <c r="A81" s="27" t="s">
        <v>127</v>
      </c>
      <c r="B81" s="28">
        <v>11</v>
      </c>
      <c r="C81" s="29">
        <v>472</v>
      </c>
      <c r="D81" s="29" t="s">
        <v>31</v>
      </c>
      <c r="E81" s="296"/>
      <c r="F81" s="297"/>
      <c r="G81" s="298"/>
      <c r="H81" s="299"/>
      <c r="I81" s="300">
        <v>30000</v>
      </c>
      <c r="J81" s="301">
        <f>+I81</f>
        <v>30000</v>
      </c>
      <c r="K81" s="302"/>
      <c r="L81" s="303"/>
      <c r="M81" s="303"/>
      <c r="N81" s="303"/>
      <c r="O81" s="304" t="s">
        <v>129</v>
      </c>
      <c r="P81" s="303"/>
      <c r="Q81" s="303"/>
      <c r="R81" s="303"/>
      <c r="S81" s="303"/>
      <c r="T81" s="303"/>
      <c r="U81" s="303"/>
      <c r="V81" s="300"/>
      <c r="W81" s="301">
        <v>20597.57</v>
      </c>
      <c r="X81" s="61">
        <f>J81-W81</f>
        <v>9402.43</v>
      </c>
    </row>
    <row r="82" spans="1:24" ht="15.75" thickBot="1" x14ac:dyDescent="0.3">
      <c r="A82" s="62"/>
      <c r="B82" s="42"/>
      <c r="C82" s="43"/>
      <c r="D82" s="43"/>
      <c r="E82" s="44"/>
      <c r="F82" s="45"/>
      <c r="G82" s="293"/>
      <c r="H82" s="94"/>
      <c r="I82" s="294"/>
      <c r="J82" s="49"/>
      <c r="K82" s="94"/>
      <c r="L82" s="95"/>
      <c r="M82" s="96"/>
      <c r="N82" s="96"/>
      <c r="O82" s="280"/>
      <c r="P82" s="96"/>
      <c r="Q82" s="96"/>
      <c r="R82" s="96"/>
      <c r="S82" s="96"/>
      <c r="T82" s="96"/>
      <c r="U82" s="96"/>
      <c r="V82" s="295"/>
      <c r="W82" s="53"/>
      <c r="X82" s="54"/>
    </row>
    <row r="83" spans="1:24" ht="28.5" thickTop="1" thickBot="1" x14ac:dyDescent="0.35">
      <c r="A83" s="161" t="s">
        <v>71</v>
      </c>
      <c r="B83" s="463" t="s">
        <v>28</v>
      </c>
      <c r="C83" s="464"/>
      <c r="D83" s="464"/>
      <c r="E83" s="464"/>
      <c r="F83" s="465"/>
      <c r="G83" s="162">
        <f>SUM(G85:G85)</f>
        <v>3000000</v>
      </c>
      <c r="H83" s="163">
        <f>SUM(H85:H85)</f>
        <v>0</v>
      </c>
      <c r="I83" s="164">
        <f>SUM(I85:I85)</f>
        <v>0</v>
      </c>
      <c r="J83" s="165">
        <f>SUM(J85:J85)</f>
        <v>3000000</v>
      </c>
      <c r="K83" s="163">
        <f t="shared" ref="K83:X83" si="21">SUM(K85:K85)</f>
        <v>0</v>
      </c>
      <c r="L83" s="166">
        <f t="shared" si="21"/>
        <v>0</v>
      </c>
      <c r="M83" s="166">
        <f t="shared" si="21"/>
        <v>250000</v>
      </c>
      <c r="N83" s="166">
        <f t="shared" si="21"/>
        <v>250000</v>
      </c>
      <c r="O83" s="166">
        <f t="shared" si="21"/>
        <v>0</v>
      </c>
      <c r="P83" s="166">
        <f t="shared" si="21"/>
        <v>0</v>
      </c>
      <c r="Q83" s="166">
        <f t="shared" si="21"/>
        <v>0</v>
      </c>
      <c r="R83" s="166">
        <f t="shared" si="21"/>
        <v>0</v>
      </c>
      <c r="S83" s="166">
        <f t="shared" si="21"/>
        <v>0</v>
      </c>
      <c r="T83" s="166">
        <f t="shared" si="21"/>
        <v>0</v>
      </c>
      <c r="U83" s="166">
        <f t="shared" si="21"/>
        <v>0</v>
      </c>
      <c r="V83" s="164">
        <f t="shared" si="21"/>
        <v>0</v>
      </c>
      <c r="W83" s="165">
        <f>SUM(W85:W85)</f>
        <v>1000000</v>
      </c>
      <c r="X83" s="167">
        <f t="shared" si="21"/>
        <v>2000000</v>
      </c>
    </row>
    <row r="84" spans="1:24" ht="33" customHeight="1" thickTop="1" thickBot="1" x14ac:dyDescent="0.35">
      <c r="A84" s="238" t="s">
        <v>65</v>
      </c>
      <c r="B84" s="239"/>
      <c r="C84" s="239"/>
      <c r="D84" s="239"/>
      <c r="E84" s="239"/>
      <c r="F84" s="240"/>
      <c r="G84" s="241">
        <f>SUM(G85)</f>
        <v>3000000</v>
      </c>
      <c r="H84" s="242">
        <f t="shared" ref="H84:X84" si="22">SUM(H85)</f>
        <v>0</v>
      </c>
      <c r="I84" s="243">
        <f t="shared" si="22"/>
        <v>0</v>
      </c>
      <c r="J84" s="244">
        <f t="shared" si="22"/>
        <v>3000000</v>
      </c>
      <c r="K84" s="242">
        <f t="shared" si="22"/>
        <v>0</v>
      </c>
      <c r="L84" s="245">
        <f t="shared" si="22"/>
        <v>0</v>
      </c>
      <c r="M84" s="245">
        <f>SUM(M85)+500000</f>
        <v>750000</v>
      </c>
      <c r="N84" s="245">
        <f t="shared" si="22"/>
        <v>250000</v>
      </c>
      <c r="O84" s="245">
        <f>SUM(O85)+250000</f>
        <v>250000</v>
      </c>
      <c r="P84" s="245">
        <f t="shared" si="22"/>
        <v>0</v>
      </c>
      <c r="Q84" s="245">
        <f t="shared" si="22"/>
        <v>0</v>
      </c>
      <c r="R84" s="245">
        <f t="shared" si="22"/>
        <v>0</v>
      </c>
      <c r="S84" s="245">
        <f t="shared" si="22"/>
        <v>0</v>
      </c>
      <c r="T84" s="245">
        <f t="shared" si="22"/>
        <v>0</v>
      </c>
      <c r="U84" s="245">
        <f t="shared" si="22"/>
        <v>0</v>
      </c>
      <c r="V84" s="243">
        <f t="shared" si="22"/>
        <v>0</v>
      </c>
      <c r="W84" s="244">
        <f t="shared" si="22"/>
        <v>1000000</v>
      </c>
      <c r="X84" s="246">
        <f t="shared" si="22"/>
        <v>2000000</v>
      </c>
    </row>
    <row r="85" spans="1:24" ht="23.25" x14ac:dyDescent="0.25">
      <c r="A85" s="153" t="s">
        <v>66</v>
      </c>
      <c r="B85" s="69">
        <v>11</v>
      </c>
      <c r="C85" s="69">
        <v>437</v>
      </c>
      <c r="D85" s="70" t="s">
        <v>31</v>
      </c>
      <c r="E85" s="71"/>
      <c r="F85" s="72"/>
      <c r="G85" s="32">
        <v>3000000</v>
      </c>
      <c r="H85" s="33"/>
      <c r="I85" s="34"/>
      <c r="J85" s="35">
        <f>G85-H85+I85</f>
        <v>3000000</v>
      </c>
      <c r="K85" s="107"/>
      <c r="L85" s="37"/>
      <c r="M85" s="37">
        <v>250000</v>
      </c>
      <c r="N85" s="37">
        <v>250000</v>
      </c>
      <c r="O85" s="286" t="s">
        <v>121</v>
      </c>
      <c r="P85" s="37"/>
      <c r="Q85" s="37"/>
      <c r="R85" s="37"/>
      <c r="S85" s="37"/>
      <c r="T85" s="37"/>
      <c r="U85" s="37"/>
      <c r="V85" s="38"/>
      <c r="W85" s="39">
        <f>SUM(K85:V85)+500000</f>
        <v>1000000</v>
      </c>
      <c r="X85" s="40">
        <f>J85-W85</f>
        <v>2000000</v>
      </c>
    </row>
    <row r="86" spans="1:24" ht="32.25" customHeight="1" thickBot="1" x14ac:dyDescent="0.3">
      <c r="A86" s="154"/>
      <c r="B86" s="155"/>
      <c r="C86" s="155"/>
      <c r="D86" s="156"/>
      <c r="E86" s="157"/>
      <c r="F86" s="158"/>
      <c r="G86" s="114"/>
      <c r="H86" s="115"/>
      <c r="I86" s="116"/>
      <c r="J86" s="117"/>
      <c r="K86" s="118"/>
      <c r="L86" s="119"/>
      <c r="M86" s="279" t="s">
        <v>96</v>
      </c>
      <c r="N86" s="119"/>
      <c r="O86" s="119"/>
      <c r="P86" s="119"/>
      <c r="Q86" s="119"/>
      <c r="R86" s="119"/>
      <c r="S86" s="120"/>
      <c r="T86" s="119"/>
      <c r="U86" s="119"/>
      <c r="V86" s="121"/>
      <c r="W86" s="122"/>
      <c r="X86" s="159"/>
    </row>
  </sheetData>
  <mergeCells count="13">
    <mergeCell ref="K6:W6"/>
    <mergeCell ref="A1:X1"/>
    <mergeCell ref="A2:X2"/>
    <mergeCell ref="A3:X3"/>
    <mergeCell ref="A4:X4"/>
    <mergeCell ref="A5:X5"/>
    <mergeCell ref="B83:F83"/>
    <mergeCell ref="B8:F8"/>
    <mergeCell ref="B9:F9"/>
    <mergeCell ref="A21:A23"/>
    <mergeCell ref="A34:A36"/>
    <mergeCell ref="B37:F37"/>
    <mergeCell ref="A55:A57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35" orientation="landscape" r:id="rId1"/>
  <rowBreaks count="1" manualBreakCount="1">
    <brk id="49" max="23" man="1"/>
  </rowBreaks>
  <drawing r:id="rId2"/>
  <legacy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7"/>
  <sheetViews>
    <sheetView zoomScaleNormal="100" zoomScaleSheetLayoutView="39" workbookViewId="0">
      <selection activeCell="P29" sqref="P29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131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31519499.059999999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100827246.15000001</v>
      </c>
      <c r="X8" s="26">
        <f t="shared" si="0"/>
        <v>207862458.98000002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135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15427735.059999999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22699248.149999999</v>
      </c>
      <c r="X37" s="232">
        <f t="shared" si="8"/>
        <v>39929342.980000004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500001</v>
      </c>
      <c r="X47" s="206">
        <f t="shared" si="12"/>
        <v>1499999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37"/>
      <c r="P48" s="37"/>
      <c r="Q48" s="37"/>
      <c r="R48" s="37"/>
      <c r="S48" s="37"/>
      <c r="T48" s="108"/>
      <c r="U48" s="108"/>
      <c r="V48" s="38"/>
      <c r="W48" s="39">
        <f>SUM(K48:V48)</f>
        <v>500001</v>
      </c>
      <c r="X48" s="61">
        <f>J48-W48</f>
        <v>1499999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</f>
        <v>250000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133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75"/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 t="shared" ref="P75:X75" si="21">SUM(P76)</f>
        <v>0</v>
      </c>
      <c r="Q75" s="205">
        <f t="shared" si="21"/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1000000</v>
      </c>
      <c r="X84" s="167">
        <f t="shared" si="23"/>
        <v>2000000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1000000</v>
      </c>
      <c r="X85" s="246">
        <f t="shared" si="24"/>
        <v>2000000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37"/>
      <c r="Q86" s="37"/>
      <c r="R86" s="37"/>
      <c r="S86" s="37"/>
      <c r="T86" s="37"/>
      <c r="U86" s="37"/>
      <c r="V86" s="38"/>
      <c r="W86" s="39">
        <f>SUM(K86:V86)+500000</f>
        <v>1000000</v>
      </c>
      <c r="X86" s="40">
        <f>J86-W86</f>
        <v>2000000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119"/>
      <c r="P87" s="11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B84:F84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3" fitToHeight="2" orientation="landscape" r:id="rId1"/>
  <rowBreaks count="1" manualBreakCount="1">
    <brk id="57" max="23" man="1"/>
  </rowBreaks>
  <drawing r:id="rId2"/>
  <legacy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P49" sqref="P49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138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101027246.15000001</v>
      </c>
      <c r="X8" s="26">
        <f t="shared" si="0"/>
        <v>207662458.98000002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0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22899248.149999999</v>
      </c>
      <c r="X37" s="232">
        <f t="shared" si="8"/>
        <v>39729342.980000004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0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750115.58</v>
      </c>
      <c r="X38" s="230">
        <f t="shared" si="9"/>
        <v>2599884.42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/>
      <c r="Q39" s="37"/>
      <c r="R39" s="37"/>
      <c r="S39" s="37"/>
      <c r="T39" s="37"/>
      <c r="U39" s="37"/>
      <c r="V39" s="38"/>
      <c r="W39" s="39">
        <f>SUM(K39:V39)</f>
        <v>750115.58</v>
      </c>
      <c r="X39" s="61">
        <f>J39-W39</f>
        <v>2599884.42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700001</v>
      </c>
      <c r="X47" s="206">
        <f t="shared" si="12"/>
        <v>1299999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37"/>
      <c r="Q48" s="37"/>
      <c r="R48" s="37"/>
      <c r="S48" s="37"/>
      <c r="T48" s="108"/>
      <c r="U48" s="108"/>
      <c r="V48" s="38"/>
      <c r="W48" s="39">
        <f>SUM(K48:V48)</f>
        <v>700001</v>
      </c>
      <c r="X48" s="61">
        <f>J48-W48</f>
        <v>1299999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 t="shared" ref="P75:X75" si="21">SUM(P76)</f>
        <v>0</v>
      </c>
      <c r="Q75" s="205">
        <f t="shared" si="21"/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1000000</v>
      </c>
      <c r="X84" s="167">
        <f t="shared" si="23"/>
        <v>2000000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1000000</v>
      </c>
      <c r="X85" s="246">
        <f t="shared" si="24"/>
        <v>2000000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37"/>
      <c r="Q86" s="37"/>
      <c r="R86" s="37"/>
      <c r="S86" s="37"/>
      <c r="T86" s="37"/>
      <c r="U86" s="37"/>
      <c r="V86" s="38"/>
      <c r="W86" s="39">
        <f>SUM(K86:V86)+500000</f>
        <v>1000000</v>
      </c>
      <c r="X86" s="40">
        <f>J86-W86</f>
        <v>2000000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11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B84:F84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A4" sqref="A4:X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141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188200.95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101215447.09999999</v>
      </c>
      <c r="X8" s="26">
        <f t="shared" si="0"/>
        <v>207474258.03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188200.95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23087449.099999998</v>
      </c>
      <c r="X37" s="232">
        <f t="shared" si="8"/>
        <v>39541142.030000001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>
        <v>188200.95</v>
      </c>
      <c r="Q39" s="37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700001</v>
      </c>
      <c r="X47" s="206">
        <f t="shared" si="12"/>
        <v>1299999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37"/>
      <c r="Q48" s="37"/>
      <c r="R48" s="37"/>
      <c r="S48" s="37"/>
      <c r="T48" s="108"/>
      <c r="U48" s="108"/>
      <c r="V48" s="38"/>
      <c r="W48" s="39">
        <f>SUM(K48:V48)</f>
        <v>700001</v>
      </c>
      <c r="X48" s="61">
        <f>J48-W48</f>
        <v>1299999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 t="shared" ref="P75:X75" si="21">SUM(P76)</f>
        <v>0</v>
      </c>
      <c r="Q75" s="205">
        <f t="shared" si="21"/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75"/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1000000</v>
      </c>
      <c r="X84" s="167">
        <f t="shared" si="23"/>
        <v>2000000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1000000</v>
      </c>
      <c r="X85" s="246">
        <f t="shared" si="24"/>
        <v>2000000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37"/>
      <c r="Q86" s="37"/>
      <c r="R86" s="37"/>
      <c r="S86" s="37"/>
      <c r="T86" s="37"/>
      <c r="U86" s="37"/>
      <c r="V86" s="38"/>
      <c r="W86" s="39">
        <f>SUM(K86:V86)+500000</f>
        <v>1000000</v>
      </c>
      <c r="X86" s="40">
        <f>J86-W86</f>
        <v>2000000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11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K6:W6"/>
    <mergeCell ref="A1:X1"/>
    <mergeCell ref="A2:X2"/>
    <mergeCell ref="A3:X3"/>
    <mergeCell ref="A4:X4"/>
    <mergeCell ref="A5:X5"/>
    <mergeCell ref="B84:F84"/>
    <mergeCell ref="B8:F8"/>
    <mergeCell ref="B9:F9"/>
    <mergeCell ref="A21:A23"/>
    <mergeCell ref="A34:A36"/>
    <mergeCell ref="B37:F37"/>
    <mergeCell ref="A55:A57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topLeftCell="I46" zoomScaleNormal="100" zoomScaleSheetLayoutView="39" workbookViewId="0">
      <selection activeCell="R91" sqref="R9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93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SUM(G9+G33+G76)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23531903.740000002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61371218.640000001</v>
      </c>
      <c r="X8" s="26">
        <f t="shared" si="0"/>
        <v>224124639.72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20991667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53003889</v>
      </c>
      <c r="X9" s="184">
        <f t="shared" si="1"/>
        <v>190057225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14952871</v>
      </c>
      <c r="X10" s="177">
        <f t="shared" si="2"/>
        <v>22618936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SUM(K11:V12)+4500000</f>
        <v>14952871</v>
      </c>
      <c r="X11" s="40">
        <f>J11-W11</f>
        <v>22618936</v>
      </c>
    </row>
    <row r="12" spans="1:25" ht="39.75" customHeight="1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>SUM(M14:M14)+1000000</f>
        <v>3000000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8000000</v>
      </c>
      <c r="X13" s="194">
        <f t="shared" si="3"/>
        <v>24000000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SUM(K14:V15)+1000000</f>
        <v>8000000</v>
      </c>
      <c r="X14" s="61">
        <f>J14-W14</f>
        <v>24000000</v>
      </c>
    </row>
    <row r="15" spans="1:25" ht="39.75" customHeight="1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278" t="s">
        <v>95</v>
      </c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200000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200000</v>
      </c>
      <c r="X21" s="194">
        <f t="shared" si="5"/>
        <v>1300000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>
        <v>200000</v>
      </c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200000</v>
      </c>
      <c r="X22" s="61">
        <f>J22-W22</f>
        <v>1300000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474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472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475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476" t="s">
        <v>28</v>
      </c>
      <c r="C33" s="477"/>
      <c r="D33" s="477"/>
      <c r="E33" s="477"/>
      <c r="F33" s="478"/>
      <c r="G33" s="232">
        <f t="shared" ref="G33:X33" si="8">SUM(G34+G37+G40+G43+G46+G49+G54+G58+G63+G69+G66+G71+G73)</f>
        <v>39421420</v>
      </c>
      <c r="H33" s="232">
        <f t="shared" si="8"/>
        <v>378937.82</v>
      </c>
      <c r="I33" s="232">
        <f t="shared" si="8"/>
        <v>392262.18</v>
      </c>
      <c r="J33" s="232">
        <f t="shared" si="8"/>
        <v>39434744.359999999</v>
      </c>
      <c r="K33" s="232">
        <f t="shared" si="8"/>
        <v>187635.11</v>
      </c>
      <c r="L33" s="232">
        <f t="shared" si="8"/>
        <v>5139457.79</v>
      </c>
      <c r="M33" s="232">
        <f t="shared" si="8"/>
        <v>2290236.7400000002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7617329.6399999997</v>
      </c>
      <c r="X33" s="232">
        <f t="shared" si="8"/>
        <v>31817414.720000003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472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472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473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392262.18</v>
      </c>
      <c r="J63" s="204">
        <f t="shared" si="17"/>
        <v>392262.18</v>
      </c>
      <c r="K63" s="202">
        <f t="shared" si="17"/>
        <v>0</v>
      </c>
      <c r="L63" s="205">
        <f t="shared" si="17"/>
        <v>0</v>
      </c>
      <c r="M63" s="205">
        <v>343420.2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343420.2</v>
      </c>
      <c r="X63" s="206">
        <f t="shared" si="17"/>
        <v>48841.979999999981</v>
      </c>
    </row>
    <row r="64" spans="1:24" ht="48.75" x14ac:dyDescent="0.25">
      <c r="A64" s="27" t="s">
        <v>61</v>
      </c>
      <c r="B64" s="28">
        <v>11</v>
      </c>
      <c r="C64" s="29">
        <v>472</v>
      </c>
      <c r="D64" s="29" t="s">
        <v>31</v>
      </c>
      <c r="E64" s="30"/>
      <c r="F64" s="31"/>
      <c r="G64" s="105">
        <v>0</v>
      </c>
      <c r="H64" s="73"/>
      <c r="I64" s="146">
        <f>771200-H67</f>
        <v>392262.18</v>
      </c>
      <c r="J64" s="35">
        <f>+I64</f>
        <v>392262.18</v>
      </c>
      <c r="K64" s="73"/>
      <c r="L64" s="74"/>
      <c r="M64" s="277" t="s">
        <v>92</v>
      </c>
      <c r="N64" s="75"/>
      <c r="O64" s="75"/>
      <c r="P64" s="75"/>
      <c r="Q64" s="75"/>
      <c r="R64" s="75"/>
      <c r="S64" s="75"/>
      <c r="T64" s="75"/>
      <c r="U64" s="75"/>
      <c r="V64" s="147"/>
      <c r="W64" s="39">
        <v>343420.2</v>
      </c>
      <c r="X64" s="61">
        <f>J64-W64</f>
        <v>48841.979999999981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378937.82</v>
      </c>
      <c r="I66" s="203">
        <f t="shared" si="18"/>
        <v>0</v>
      </c>
      <c r="J66" s="204">
        <f t="shared" si="18"/>
        <v>392262.18</v>
      </c>
      <c r="K66" s="202">
        <f t="shared" si="18"/>
        <v>0</v>
      </c>
      <c r="L66" s="205">
        <f t="shared" si="18"/>
        <v>0</v>
      </c>
      <c r="M66" s="205">
        <v>392262.18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392262.18</v>
      </c>
      <c r="X66" s="206">
        <f t="shared" si="18"/>
        <v>0</v>
      </c>
    </row>
    <row r="67" spans="1:24" ht="48.7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>
        <v>378937.82</v>
      </c>
      <c r="I67" s="146"/>
      <c r="J67" s="35">
        <f>(G67+I67)-H67</f>
        <v>392262.18</v>
      </c>
      <c r="K67" s="73"/>
      <c r="L67" s="74"/>
      <c r="M67" s="108" t="s">
        <v>91</v>
      </c>
      <c r="N67" s="75"/>
      <c r="O67" s="75"/>
      <c r="P67" s="75"/>
      <c r="Q67" s="75"/>
      <c r="R67" s="75"/>
      <c r="S67" s="75"/>
      <c r="T67" s="75"/>
      <c r="U67" s="75"/>
      <c r="V67" s="147"/>
      <c r="W67" s="39">
        <v>392262.18</v>
      </c>
      <c r="X67" s="61">
        <f>J67-W67</f>
        <v>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463" t="s">
        <v>28</v>
      </c>
      <c r="C76" s="464"/>
      <c r="D76" s="464"/>
      <c r="E76" s="464"/>
      <c r="F76" s="465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750000</v>
      </c>
      <c r="X76" s="167">
        <f t="shared" si="20"/>
        <v>2250000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>SUM(M78)+500000</f>
        <v>750000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750000</v>
      </c>
      <c r="X77" s="246">
        <f t="shared" si="21"/>
        <v>2250000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SUM(K78:V78)+500000</f>
        <v>750000</v>
      </c>
      <c r="X78" s="40">
        <f>J78-W78</f>
        <v>2250000</v>
      </c>
    </row>
    <row r="79" spans="1:24" ht="32.25" customHeight="1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279" t="s">
        <v>96</v>
      </c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Q75" sqref="Q7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142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1188200.95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101215447.09999999</v>
      </c>
      <c r="X8" s="26">
        <f t="shared" si="0"/>
        <v>207474258.03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77127998</v>
      </c>
      <c r="X9" s="184">
        <f t="shared" si="1"/>
        <v>165933116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34163637</v>
      </c>
      <c r="X31" s="206">
        <f t="shared" si="7"/>
        <v>87579708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51"/>
      <c r="Q32" s="51"/>
      <c r="R32" s="51"/>
      <c r="S32" s="51"/>
      <c r="T32" s="51"/>
      <c r="U32" s="51"/>
      <c r="V32" s="52"/>
      <c r="W32" s="53">
        <f>SUM(K32:V33)+2000000</f>
        <v>18056609</v>
      </c>
      <c r="X32" s="54">
        <f>J32-W32</f>
        <v>31044572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1188200.95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23087449.099999998</v>
      </c>
      <c r="X37" s="232">
        <f t="shared" si="8"/>
        <v>39541142.030000001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>
        <v>188200.95</v>
      </c>
      <c r="Q39" s="37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700001</v>
      </c>
      <c r="X47" s="206">
        <f t="shared" si="12"/>
        <v>1299999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37"/>
      <c r="Q48" s="37"/>
      <c r="R48" s="37"/>
      <c r="S48" s="37"/>
      <c r="T48" s="108"/>
      <c r="U48" s="108"/>
      <c r="V48" s="38"/>
      <c r="W48" s="39">
        <f>SUM(K48:V48)</f>
        <v>700001</v>
      </c>
      <c r="X48" s="61">
        <f>J48-W48</f>
        <v>1299999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>SUM(P76)+1000000</f>
        <v>1000000</v>
      </c>
      <c r="Q75" s="205">
        <f t="shared" ref="Q75:X75" si="21">SUM(Q76)</f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288" t="s">
        <v>143</v>
      </c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1000000</v>
      </c>
      <c r="X84" s="167">
        <f t="shared" si="23"/>
        <v>2000000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1000000</v>
      </c>
      <c r="X85" s="246">
        <f t="shared" si="24"/>
        <v>2000000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37"/>
      <c r="Q86" s="37"/>
      <c r="R86" s="37"/>
      <c r="S86" s="37"/>
      <c r="T86" s="37"/>
      <c r="U86" s="37"/>
      <c r="V86" s="38"/>
      <c r="W86" s="39">
        <f>SUM(K86:V86)+500000</f>
        <v>1000000</v>
      </c>
      <c r="X86" s="40">
        <f>J86-W86</f>
        <v>2000000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11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B84:F84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Q34" sqref="Q34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144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4188200.95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104215447.09999999</v>
      </c>
      <c r="X8" s="26">
        <f t="shared" si="0"/>
        <v>204474258.03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3000000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80127998</v>
      </c>
      <c r="X9" s="184">
        <f t="shared" si="1"/>
        <v>162933116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3000000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37163637</v>
      </c>
      <c r="X31" s="206">
        <f t="shared" si="7"/>
        <v>84579708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292">
        <v>3000000</v>
      </c>
      <c r="Q32" s="51"/>
      <c r="R32" s="51"/>
      <c r="S32" s="51"/>
      <c r="T32" s="51"/>
      <c r="U32" s="51"/>
      <c r="V32" s="52"/>
      <c r="W32" s="53">
        <f>SUM(K32:V33)+2000000</f>
        <v>21056609</v>
      </c>
      <c r="X32" s="54">
        <f>J32-W32</f>
        <v>28044572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1188200.95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23087449.099999998</v>
      </c>
      <c r="X37" s="232">
        <f t="shared" si="8"/>
        <v>39541142.030000001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>
        <v>188200.95</v>
      </c>
      <c r="Q39" s="37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0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700001</v>
      </c>
      <c r="X47" s="206">
        <f t="shared" si="12"/>
        <v>1299999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37"/>
      <c r="Q48" s="37"/>
      <c r="R48" s="37"/>
      <c r="S48" s="37"/>
      <c r="T48" s="108"/>
      <c r="U48" s="108"/>
      <c r="V48" s="38"/>
      <c r="W48" s="39">
        <f>SUM(K48:V48)</f>
        <v>700001</v>
      </c>
      <c r="X48" s="61">
        <f>J48-W48</f>
        <v>1299999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700000</v>
      </c>
      <c r="X50" s="206">
        <f t="shared" si="13"/>
        <v>1700000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37"/>
      <c r="Q51" s="37"/>
      <c r="R51" s="37"/>
      <c r="S51" s="37"/>
      <c r="T51" s="108"/>
      <c r="U51" s="108"/>
      <c r="V51" s="38"/>
      <c r="W51" s="39">
        <f>SUM(K51:V51)</f>
        <v>700000</v>
      </c>
      <c r="X51" s="61">
        <f>J51-W51</f>
        <v>1700000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>SUM(P76)+1000000</f>
        <v>1000000</v>
      </c>
      <c r="Q75" s="205">
        <f t="shared" ref="Q75:X75" si="21">SUM(Q76)</f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288" t="s">
        <v>143</v>
      </c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1000000</v>
      </c>
      <c r="X84" s="167">
        <f t="shared" si="23"/>
        <v>2000000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1000000</v>
      </c>
      <c r="X85" s="246">
        <f t="shared" si="24"/>
        <v>2000000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37"/>
      <c r="Q86" s="37"/>
      <c r="R86" s="37"/>
      <c r="S86" s="37"/>
      <c r="T86" s="37"/>
      <c r="U86" s="37"/>
      <c r="V86" s="38"/>
      <c r="W86" s="39">
        <f>SUM(K86:V86)+500000</f>
        <v>1000000</v>
      </c>
      <c r="X86" s="40">
        <f>J86-W86</f>
        <v>2000000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11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K6:W6"/>
    <mergeCell ref="A1:X1"/>
    <mergeCell ref="A2:X2"/>
    <mergeCell ref="A3:X3"/>
    <mergeCell ref="A4:X4"/>
    <mergeCell ref="A5:X5"/>
    <mergeCell ref="B84:F84"/>
    <mergeCell ref="B8:F8"/>
    <mergeCell ref="B9:F9"/>
    <mergeCell ref="A21:A23"/>
    <mergeCell ref="A34:A36"/>
    <mergeCell ref="B37:F37"/>
    <mergeCell ref="A55:A57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A3" sqref="A3:X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145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4804866.95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104832113.09999999</v>
      </c>
      <c r="X8" s="26">
        <f t="shared" si="0"/>
        <v>203857592.03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3000000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80127998</v>
      </c>
      <c r="X9" s="184">
        <f t="shared" si="1"/>
        <v>162933116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18952871</v>
      </c>
      <c r="X10" s="177">
        <f t="shared" si="2"/>
        <v>18618936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/>
      <c r="Q11" s="37"/>
      <c r="R11" s="37"/>
      <c r="S11" s="37"/>
      <c r="T11" s="37"/>
      <c r="U11" s="37"/>
      <c r="V11" s="38"/>
      <c r="W11" s="39">
        <f>SUM(K11:V12)+4500000</f>
        <v>18952871</v>
      </c>
      <c r="X11" s="40">
        <f>J11-W11</f>
        <v>18618936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3000000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37163637</v>
      </c>
      <c r="X31" s="206">
        <f t="shared" si="7"/>
        <v>84579708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292">
        <v>3000000</v>
      </c>
      <c r="Q32" s="51"/>
      <c r="R32" s="51"/>
      <c r="S32" s="51"/>
      <c r="T32" s="51"/>
      <c r="U32" s="51"/>
      <c r="V32" s="52"/>
      <c r="W32" s="53">
        <f>SUM(K32:V33)+2000000</f>
        <v>21056609</v>
      </c>
      <c r="X32" s="54">
        <f>J32-W32</f>
        <v>28044572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1554866.95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23454115.099999998</v>
      </c>
      <c r="X37" s="232">
        <f t="shared" si="8"/>
        <v>39174476.030000001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>
        <v>188200.95</v>
      </c>
      <c r="Q39" s="37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166666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866667</v>
      </c>
      <c r="X47" s="206">
        <f t="shared" si="12"/>
        <v>1133333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291">
        <v>166666</v>
      </c>
      <c r="Q48" s="37"/>
      <c r="R48" s="37"/>
      <c r="S48" s="37"/>
      <c r="T48" s="108"/>
      <c r="U48" s="108"/>
      <c r="V48" s="38"/>
      <c r="W48" s="39">
        <f>SUM(K48:V48)</f>
        <v>866667</v>
      </c>
      <c r="X48" s="61">
        <f>J48-W48</f>
        <v>1133333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200000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900000</v>
      </c>
      <c r="X50" s="206">
        <f t="shared" si="13"/>
        <v>1500000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291">
        <v>200000</v>
      </c>
      <c r="Q51" s="37"/>
      <c r="R51" s="37"/>
      <c r="S51" s="37"/>
      <c r="T51" s="108"/>
      <c r="U51" s="108"/>
      <c r="V51" s="38"/>
      <c r="W51" s="39">
        <f>SUM(K51:V51)</f>
        <v>900000</v>
      </c>
      <c r="X51" s="61">
        <f>J51-W51</f>
        <v>1500000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>SUM(P76)+1000000</f>
        <v>1000000</v>
      </c>
      <c r="Q75" s="205">
        <f t="shared" ref="Q75:X75" si="21">SUM(Q76)</f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288" t="s">
        <v>143</v>
      </c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250000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250000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1250000</v>
      </c>
      <c r="X84" s="167">
        <f t="shared" si="23"/>
        <v>1750000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250000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1250000</v>
      </c>
      <c r="X85" s="246">
        <f t="shared" si="24"/>
        <v>1750000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291">
        <v>250000</v>
      </c>
      <c r="Q86" s="37"/>
      <c r="R86" s="37"/>
      <c r="S86" s="37"/>
      <c r="T86" s="37"/>
      <c r="U86" s="37"/>
      <c r="V86" s="38"/>
      <c r="W86" s="39">
        <f>SUM(K86:V86)+500000</f>
        <v>1250000</v>
      </c>
      <c r="X86" s="40">
        <f>J86-W86</f>
        <v>1750000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33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B84:F84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zoomScaleNormal="100" zoomScaleSheetLayoutView="39" workbookViewId="0">
      <selection activeCell="P65" sqref="P6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146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7304866.9500000002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107332113.09999999</v>
      </c>
      <c r="X8" s="26">
        <f t="shared" si="0"/>
        <v>201357592.03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5500000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82627998</v>
      </c>
      <c r="X9" s="184">
        <f t="shared" si="1"/>
        <v>160433116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 t="shared" si="2"/>
        <v>2500000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21452871</v>
      </c>
      <c r="X10" s="177">
        <f t="shared" si="2"/>
        <v>16118936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37">
        <v>2500000</v>
      </c>
      <c r="Q11" s="37"/>
      <c r="R11" s="37"/>
      <c r="S11" s="37"/>
      <c r="T11" s="37"/>
      <c r="U11" s="37"/>
      <c r="V11" s="38"/>
      <c r="W11" s="39">
        <f>SUM(K11:V12)+4500000</f>
        <v>21452871</v>
      </c>
      <c r="X11" s="40">
        <f>J11-W11</f>
        <v>16118936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51"/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10666667</v>
      </c>
      <c r="X14" s="194">
        <f t="shared" si="3"/>
        <v>21333333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59"/>
      <c r="Q15" s="59"/>
      <c r="R15" s="59"/>
      <c r="S15" s="59"/>
      <c r="T15" s="59"/>
      <c r="U15" s="59"/>
      <c r="V15" s="60"/>
      <c r="W15" s="39">
        <f>SUM(K15:V16)+1000000</f>
        <v>10666667</v>
      </c>
      <c r="X15" s="61">
        <f>J15-W15</f>
        <v>21333333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0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10144823</v>
      </c>
      <c r="X18" s="194">
        <f t="shared" si="4"/>
        <v>28601139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37"/>
      <c r="Q19" s="276" t="s">
        <v>85</v>
      </c>
      <c r="R19" s="37"/>
      <c r="S19" s="37"/>
      <c r="T19" s="37"/>
      <c r="U19" s="37"/>
      <c r="V19" s="38"/>
      <c r="W19" s="39">
        <f>SUM(K19:V19)+1000000</f>
        <v>9144824</v>
      </c>
      <c r="X19" s="61">
        <f>J19-W19</f>
        <v>25601138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51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3000000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37163637</v>
      </c>
      <c r="X31" s="206">
        <f t="shared" si="7"/>
        <v>84579708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292">
        <v>3000000</v>
      </c>
      <c r="Q32" s="51"/>
      <c r="R32" s="51"/>
      <c r="S32" s="51"/>
      <c r="T32" s="51"/>
      <c r="U32" s="51"/>
      <c r="V32" s="52"/>
      <c r="W32" s="53">
        <f>SUM(K32:V33)+2000000</f>
        <v>21056609</v>
      </c>
      <c r="X32" s="54">
        <f>J32-W32</f>
        <v>28044572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1554866.95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23454115.099999998</v>
      </c>
      <c r="X37" s="232">
        <f t="shared" si="8"/>
        <v>39174476.030000001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286" t="s">
        <v>119</v>
      </c>
      <c r="P39" s="37">
        <v>188200.95</v>
      </c>
      <c r="Q39" s="37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166666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866667</v>
      </c>
      <c r="X47" s="206">
        <f t="shared" si="12"/>
        <v>1133333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291">
        <v>166666</v>
      </c>
      <c r="Q48" s="37"/>
      <c r="R48" s="37"/>
      <c r="S48" s="37"/>
      <c r="T48" s="108"/>
      <c r="U48" s="108"/>
      <c r="V48" s="38"/>
      <c r="W48" s="39">
        <f>SUM(K48:V48)</f>
        <v>866667</v>
      </c>
      <c r="X48" s="61">
        <f>J48-W48</f>
        <v>1133333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200000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900000</v>
      </c>
      <c r="X50" s="206">
        <f t="shared" si="13"/>
        <v>1500000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286" t="s">
        <v>120</v>
      </c>
      <c r="P51" s="291">
        <v>200000</v>
      </c>
      <c r="Q51" s="37"/>
      <c r="R51" s="37"/>
      <c r="S51" s="37"/>
      <c r="T51" s="108"/>
      <c r="U51" s="108"/>
      <c r="V51" s="38"/>
      <c r="W51" s="39">
        <f>SUM(K51:V51)</f>
        <v>900000</v>
      </c>
      <c r="X51" s="61">
        <f>J51-W51</f>
        <v>1500000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500000</v>
      </c>
      <c r="X53" s="230">
        <f t="shared" si="14"/>
        <v>2500000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286">
        <v>250000</v>
      </c>
      <c r="P54" s="37"/>
      <c r="Q54" s="37"/>
      <c r="R54" s="37"/>
      <c r="S54" s="37"/>
      <c r="T54" s="37"/>
      <c r="U54" s="37"/>
      <c r="V54" s="38"/>
      <c r="W54" s="39">
        <f>SUM(K54:V54)</f>
        <v>500000</v>
      </c>
      <c r="X54" s="61">
        <f>J54-W54</f>
        <v>2500000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34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thickBot="1" x14ac:dyDescent="0.3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6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257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259"/>
      <c r="J61" s="260"/>
      <c r="K61" s="261"/>
      <c r="L61" s="262" t="s">
        <v>86</v>
      </c>
      <c r="M61" s="261"/>
      <c r="N61" s="261"/>
      <c r="O61" s="261"/>
      <c r="P61" s="261"/>
      <c r="Q61" s="261"/>
      <c r="R61" s="261"/>
      <c r="S61" s="261"/>
      <c r="T61" s="261"/>
      <c r="U61" s="261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>SUM(P76)+1000000</f>
        <v>1000000</v>
      </c>
      <c r="Q75" s="205">
        <f t="shared" ref="Q75:X75" si="21">SUM(Q76)</f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288" t="s">
        <v>122</v>
      </c>
      <c r="P76" s="288" t="s">
        <v>143</v>
      </c>
      <c r="Q76" s="75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38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250000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250000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1250000</v>
      </c>
      <c r="X84" s="167">
        <f t="shared" si="23"/>
        <v>1750000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250000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1250000</v>
      </c>
      <c r="X85" s="246">
        <f t="shared" si="24"/>
        <v>1750000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291">
        <v>250000</v>
      </c>
      <c r="Q86" s="37"/>
      <c r="R86" s="37"/>
      <c r="S86" s="37"/>
      <c r="T86" s="37"/>
      <c r="U86" s="37"/>
      <c r="V86" s="38"/>
      <c r="W86" s="39">
        <f>SUM(K86:V86)+500000</f>
        <v>1250000</v>
      </c>
      <c r="X86" s="40">
        <f>J86-W86</f>
        <v>1750000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279" t="s">
        <v>96</v>
      </c>
      <c r="N87" s="119"/>
      <c r="O87" s="279"/>
      <c r="P87" s="33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K6:W6"/>
    <mergeCell ref="A1:X1"/>
    <mergeCell ref="A2:X2"/>
    <mergeCell ref="A3:X3"/>
    <mergeCell ref="A4:X4"/>
    <mergeCell ref="A5:X5"/>
    <mergeCell ref="B84:F84"/>
    <mergeCell ref="B8:F8"/>
    <mergeCell ref="B9:F9"/>
    <mergeCell ref="A21:A23"/>
    <mergeCell ref="A34:A36"/>
    <mergeCell ref="B37:F37"/>
    <mergeCell ref="A55:A57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87"/>
  <sheetViews>
    <sheetView topLeftCell="J70" zoomScaleNormal="100" zoomScaleSheetLayoutView="39" workbookViewId="0">
      <selection activeCell="T88" sqref="T88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4.42578125" customWidth="1"/>
    <col min="9" max="9" width="18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4" width="18.140625" customWidth="1"/>
    <col min="15" max="15" width="18.28515625" customWidth="1"/>
    <col min="16" max="17" width="16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148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4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SUM(G9+G37+G84)</f>
        <v>285482534</v>
      </c>
      <c r="H8" s="22">
        <f t="shared" si="0"/>
        <v>378937.82</v>
      </c>
      <c r="I8" s="23">
        <f t="shared" si="0"/>
        <v>12076337.18</v>
      </c>
      <c r="J8" s="24">
        <f t="shared" si="0"/>
        <v>297179933.36000001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26531903.740000002</v>
      </c>
      <c r="N8" s="25">
        <f t="shared" si="0"/>
        <v>35991747.730000004</v>
      </c>
      <c r="O8" s="25">
        <f t="shared" si="0"/>
        <v>32988275.059999999</v>
      </c>
      <c r="P8" s="25">
        <f t="shared" si="0"/>
        <v>11539435.949999999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111109725.09999999</v>
      </c>
      <c r="X8" s="26">
        <f t="shared" si="0"/>
        <v>197579980.03</v>
      </c>
    </row>
    <row r="9" spans="1:24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SUM(G10+G14+G18+G24+G27+G31)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23991667</v>
      </c>
      <c r="N9" s="183">
        <f t="shared" si="1"/>
        <v>29682793</v>
      </c>
      <c r="O9" s="183">
        <f>SUM(O10+O14+O18+O24+O27+O31)</f>
        <v>16091764</v>
      </c>
      <c r="P9" s="183">
        <f t="shared" si="1"/>
        <v>8734569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85405610</v>
      </c>
      <c r="X9" s="184">
        <f t="shared" si="1"/>
        <v>157655504</v>
      </c>
    </row>
    <row r="10" spans="1:24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>SUM(M11:M11)+4500000</f>
        <v>7500000</v>
      </c>
      <c r="N10" s="176">
        <f>SUM(N11:N11)+2000000+1283684</f>
        <v>7283684</v>
      </c>
      <c r="O10" s="176">
        <f>SUM(O11:O11)+1500000+2500000</f>
        <v>4000000</v>
      </c>
      <c r="P10" s="176">
        <f>SUM(P11:P11)+456957</f>
        <v>2956957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21452871</v>
      </c>
      <c r="X10" s="177">
        <f t="shared" si="2"/>
        <v>16118936</v>
      </c>
    </row>
    <row r="11" spans="1:24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>
        <v>4000000</v>
      </c>
      <c r="O11" s="286" t="s">
        <v>115</v>
      </c>
      <c r="P11" s="291">
        <v>2500000</v>
      </c>
      <c r="Q11" s="37"/>
      <c r="R11" s="37"/>
      <c r="S11" s="37"/>
      <c r="T11" s="37"/>
      <c r="U11" s="37"/>
      <c r="V11" s="38"/>
      <c r="W11" s="39">
        <f>SUM(K11:V12)+4500000</f>
        <v>21452871</v>
      </c>
      <c r="X11" s="40">
        <f>J11-W11</f>
        <v>16118936</v>
      </c>
    </row>
    <row r="12" spans="1:24" ht="39.75" customHeight="1" x14ac:dyDescent="0.25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278" t="s">
        <v>94</v>
      </c>
      <c r="N12" s="278" t="s">
        <v>105</v>
      </c>
      <c r="O12" s="335" t="s">
        <v>134</v>
      </c>
      <c r="P12" s="340" t="s">
        <v>147</v>
      </c>
      <c r="Q12" s="51"/>
      <c r="R12" s="51"/>
      <c r="S12" s="51"/>
      <c r="T12" s="51"/>
      <c r="U12" s="51"/>
      <c r="V12" s="52"/>
      <c r="W12" s="53"/>
      <c r="X12" s="54"/>
    </row>
    <row r="13" spans="1:24" ht="39.75" customHeight="1" thickBot="1" x14ac:dyDescent="0.3">
      <c r="A13" s="41"/>
      <c r="B13" s="42"/>
      <c r="C13" s="43"/>
      <c r="D13" s="43"/>
      <c r="E13" s="44"/>
      <c r="F13" s="45"/>
      <c r="G13" s="46"/>
      <c r="H13" s="47"/>
      <c r="I13" s="48"/>
      <c r="J13" s="49"/>
      <c r="K13" s="50"/>
      <c r="L13" s="98"/>
      <c r="M13" s="278"/>
      <c r="N13" s="278" t="s">
        <v>113</v>
      </c>
      <c r="O13" s="51"/>
      <c r="P13" s="51"/>
      <c r="Q13" s="51"/>
      <c r="R13" s="51"/>
      <c r="S13" s="51"/>
      <c r="T13" s="51"/>
      <c r="U13" s="51"/>
      <c r="V13" s="52"/>
      <c r="W13" s="53"/>
      <c r="X13" s="54"/>
    </row>
    <row r="14" spans="1:24" ht="39" thickBot="1" x14ac:dyDescent="0.3">
      <c r="A14" s="185" t="s">
        <v>32</v>
      </c>
      <c r="B14" s="186"/>
      <c r="C14" s="186"/>
      <c r="D14" s="186"/>
      <c r="E14" s="187"/>
      <c r="F14" s="188"/>
      <c r="G14" s="189">
        <f>SUM(G15:G15)</f>
        <v>32000000</v>
      </c>
      <c r="H14" s="190">
        <f t="shared" ref="H14:X14" si="3">SUM(H15:H15)</f>
        <v>0</v>
      </c>
      <c r="I14" s="191">
        <f t="shared" si="3"/>
        <v>0</v>
      </c>
      <c r="J14" s="192">
        <f t="shared" si="3"/>
        <v>32000000</v>
      </c>
      <c r="K14" s="190">
        <f t="shared" si="3"/>
        <v>2500000</v>
      </c>
      <c r="L14" s="193">
        <f t="shared" si="3"/>
        <v>2500000</v>
      </c>
      <c r="M14" s="193">
        <f>SUM(M15:M15)+1000000</f>
        <v>3000000</v>
      </c>
      <c r="N14" s="193">
        <f>SUM(N15:N15)+2000000+1500000</f>
        <v>6166667</v>
      </c>
      <c r="O14" s="306">
        <f>SUM(O15:O15)+666666+2000000+2500000</f>
        <v>5166666</v>
      </c>
      <c r="P14" s="193">
        <f t="shared" si="3"/>
        <v>2000000</v>
      </c>
      <c r="Q14" s="193">
        <f t="shared" si="3"/>
        <v>0</v>
      </c>
      <c r="R14" s="193">
        <f t="shared" si="3"/>
        <v>0</v>
      </c>
      <c r="S14" s="193">
        <f t="shared" si="3"/>
        <v>0</v>
      </c>
      <c r="T14" s="193">
        <f t="shared" si="3"/>
        <v>0</v>
      </c>
      <c r="U14" s="193">
        <f t="shared" si="3"/>
        <v>0</v>
      </c>
      <c r="V14" s="191">
        <f t="shared" si="3"/>
        <v>0</v>
      </c>
      <c r="W14" s="192">
        <f t="shared" si="3"/>
        <v>12666667</v>
      </c>
      <c r="X14" s="194">
        <f t="shared" si="3"/>
        <v>19333333</v>
      </c>
    </row>
    <row r="15" spans="1:24" ht="36.75" x14ac:dyDescent="0.25">
      <c r="A15" s="27" t="s">
        <v>33</v>
      </c>
      <c r="B15" s="29">
        <v>11</v>
      </c>
      <c r="C15" s="29">
        <v>453</v>
      </c>
      <c r="D15" s="29" t="s">
        <v>36</v>
      </c>
      <c r="E15" s="30"/>
      <c r="F15" s="55"/>
      <c r="G15" s="251">
        <v>32000000</v>
      </c>
      <c r="H15" s="56"/>
      <c r="I15" s="55"/>
      <c r="J15" s="35">
        <f>(G15+I15)-H15</f>
        <v>32000000</v>
      </c>
      <c r="K15" s="57">
        <v>2500000</v>
      </c>
      <c r="L15" s="58">
        <v>2500000</v>
      </c>
      <c r="M15" s="59">
        <v>2000000</v>
      </c>
      <c r="N15" s="59">
        <v>2666667</v>
      </c>
      <c r="O15" s="336" t="s">
        <v>134</v>
      </c>
      <c r="P15" s="341">
        <v>2000000</v>
      </c>
      <c r="Q15" s="59"/>
      <c r="R15" s="59"/>
      <c r="S15" s="59"/>
      <c r="T15" s="59"/>
      <c r="U15" s="59"/>
      <c r="V15" s="60"/>
      <c r="W15" s="39">
        <f>SUM(K15:V16)+1000000</f>
        <v>12666667</v>
      </c>
      <c r="X15" s="61">
        <f>J15-W15</f>
        <v>19333333</v>
      </c>
    </row>
    <row r="16" spans="1:24" ht="39.75" customHeight="1" x14ac:dyDescent="0.25">
      <c r="A16" s="62"/>
      <c r="B16" s="42"/>
      <c r="C16" s="43"/>
      <c r="D16" s="43"/>
      <c r="E16" s="44"/>
      <c r="F16" s="45"/>
      <c r="G16" s="46"/>
      <c r="H16" s="63"/>
      <c r="I16" s="64"/>
      <c r="J16" s="49"/>
      <c r="K16" s="63"/>
      <c r="L16" s="65"/>
      <c r="M16" s="278" t="s">
        <v>95</v>
      </c>
      <c r="N16" s="278" t="s">
        <v>105</v>
      </c>
      <c r="O16" s="66"/>
      <c r="P16" s="66"/>
      <c r="Q16" s="66"/>
      <c r="R16" s="66"/>
      <c r="S16" s="66"/>
      <c r="T16" s="66"/>
      <c r="U16" s="66"/>
      <c r="V16" s="67"/>
      <c r="W16" s="53"/>
      <c r="X16" s="54"/>
    </row>
    <row r="17" spans="1:25" ht="39.75" customHeight="1" thickBot="1" x14ac:dyDescent="0.3">
      <c r="A17" s="62"/>
      <c r="B17" s="42"/>
      <c r="C17" s="43"/>
      <c r="D17" s="43"/>
      <c r="E17" s="44"/>
      <c r="F17" s="45"/>
      <c r="G17" s="46"/>
      <c r="H17" s="63"/>
      <c r="I17" s="64"/>
      <c r="J17" s="49"/>
      <c r="K17" s="63"/>
      <c r="L17" s="65"/>
      <c r="M17" s="278"/>
      <c r="N17" s="278" t="s">
        <v>114</v>
      </c>
      <c r="O17" s="66"/>
      <c r="P17" s="66"/>
      <c r="Q17" s="66"/>
      <c r="R17" s="66"/>
      <c r="S17" s="66"/>
      <c r="T17" s="66"/>
      <c r="U17" s="66"/>
      <c r="V17" s="67"/>
      <c r="W17" s="53"/>
      <c r="X17" s="54"/>
    </row>
    <row r="18" spans="1:25" ht="26.25" thickBot="1" x14ac:dyDescent="0.3">
      <c r="A18" s="185" t="s">
        <v>34</v>
      </c>
      <c r="B18" s="186"/>
      <c r="C18" s="186"/>
      <c r="D18" s="186"/>
      <c r="E18" s="187"/>
      <c r="F18" s="188"/>
      <c r="G18" s="189">
        <f>SUM(G19:G22)</f>
        <v>38745962</v>
      </c>
      <c r="H18" s="190">
        <f t="shared" ref="H18:X18" si="4">SUM(H19:H22)</f>
        <v>0</v>
      </c>
      <c r="I18" s="191">
        <f t="shared" si="4"/>
        <v>0</v>
      </c>
      <c r="J18" s="192">
        <f t="shared" si="4"/>
        <v>38745962</v>
      </c>
      <c r="K18" s="190">
        <f t="shared" si="4"/>
        <v>1353830</v>
      </c>
      <c r="L18" s="193">
        <f t="shared" si="4"/>
        <v>3228830</v>
      </c>
      <c r="M18" s="193">
        <f>SUM(M19:M22)+1000000</f>
        <v>2333333</v>
      </c>
      <c r="N18" s="193">
        <f t="shared" si="4"/>
        <v>3228830</v>
      </c>
      <c r="O18" s="193">
        <f>SUM(O19:O22)+1000000+333333+1000000</f>
        <v>2333333</v>
      </c>
      <c r="P18" s="193">
        <f t="shared" si="4"/>
        <v>777612</v>
      </c>
      <c r="Q18" s="193">
        <f t="shared" si="4"/>
        <v>0</v>
      </c>
      <c r="R18" s="193">
        <f t="shared" si="4"/>
        <v>0</v>
      </c>
      <c r="S18" s="193">
        <f t="shared" si="4"/>
        <v>0</v>
      </c>
      <c r="T18" s="193">
        <f t="shared" si="4"/>
        <v>0</v>
      </c>
      <c r="U18" s="193">
        <f t="shared" si="4"/>
        <v>0</v>
      </c>
      <c r="V18" s="191">
        <f t="shared" si="4"/>
        <v>0</v>
      </c>
      <c r="W18" s="192">
        <f t="shared" si="4"/>
        <v>10922435</v>
      </c>
      <c r="X18" s="194">
        <f t="shared" si="4"/>
        <v>27823527</v>
      </c>
      <c r="Y18" s="68"/>
    </row>
    <row r="19" spans="1:25" ht="34.5" x14ac:dyDescent="0.25">
      <c r="A19" s="27" t="s">
        <v>35</v>
      </c>
      <c r="B19" s="69">
        <v>21</v>
      </c>
      <c r="C19" s="69">
        <v>453</v>
      </c>
      <c r="D19" s="70" t="s">
        <v>36</v>
      </c>
      <c r="E19" s="71"/>
      <c r="F19" s="72"/>
      <c r="G19" s="251">
        <v>34745962</v>
      </c>
      <c r="H19" s="33"/>
      <c r="I19" s="34"/>
      <c r="J19" s="35">
        <f>(G19+I19)-H19</f>
        <v>34745962</v>
      </c>
      <c r="K19" s="73">
        <v>1353830</v>
      </c>
      <c r="L19" s="74">
        <v>2895497</v>
      </c>
      <c r="M19" s="75">
        <v>1000000</v>
      </c>
      <c r="N19" s="75">
        <v>2895497</v>
      </c>
      <c r="O19" s="286" t="s">
        <v>117</v>
      </c>
      <c r="P19" s="291">
        <v>777612</v>
      </c>
      <c r="Q19" s="344" t="s">
        <v>85</v>
      </c>
      <c r="R19" s="37"/>
      <c r="S19" s="37"/>
      <c r="T19" s="37"/>
      <c r="U19" s="37"/>
      <c r="V19" s="38"/>
      <c r="W19" s="39">
        <f>SUM(K19:V19)+1000000</f>
        <v>9922436</v>
      </c>
      <c r="X19" s="61">
        <f>J19-W19</f>
        <v>24823526</v>
      </c>
    </row>
    <row r="20" spans="1:25" ht="36.75" x14ac:dyDescent="0.25">
      <c r="A20" s="62"/>
      <c r="B20" s="90"/>
      <c r="C20" s="90"/>
      <c r="D20" s="91"/>
      <c r="E20" s="92"/>
      <c r="F20" s="93"/>
      <c r="G20" s="253"/>
      <c r="H20" s="47"/>
      <c r="I20" s="48"/>
      <c r="J20" s="49"/>
      <c r="K20" s="94"/>
      <c r="L20" s="95"/>
      <c r="M20" s="280" t="s">
        <v>95</v>
      </c>
      <c r="N20" s="96"/>
      <c r="O20" s="278" t="s">
        <v>95</v>
      </c>
      <c r="P20" s="51"/>
      <c r="Q20" s="345"/>
      <c r="R20" s="51"/>
      <c r="S20" s="51"/>
      <c r="T20" s="51"/>
      <c r="U20" s="51"/>
      <c r="V20" s="52"/>
      <c r="W20" s="53"/>
      <c r="X20" s="54"/>
    </row>
    <row r="21" spans="1:25" ht="6.75" customHeight="1" x14ac:dyDescent="0.25">
      <c r="A21" s="471"/>
      <c r="B21" s="247"/>
      <c r="C21" s="247"/>
      <c r="D21" s="248"/>
      <c r="E21" s="249"/>
      <c r="F21" s="250"/>
      <c r="G21" s="211"/>
      <c r="H21" s="212"/>
      <c r="I21" s="213"/>
      <c r="J21" s="214"/>
      <c r="K21" s="212"/>
      <c r="L21" s="216"/>
      <c r="M21" s="217"/>
      <c r="N21" s="217"/>
      <c r="O21" s="289"/>
      <c r="P21" s="217"/>
      <c r="Q21" s="275"/>
      <c r="R21" s="217"/>
      <c r="S21" s="217"/>
      <c r="T21" s="217"/>
      <c r="U21" s="217"/>
      <c r="V21" s="218"/>
      <c r="W21" s="219"/>
      <c r="X21" s="220"/>
    </row>
    <row r="22" spans="1:25" x14ac:dyDescent="0.25">
      <c r="A22" s="472"/>
      <c r="B22" s="76">
        <v>21</v>
      </c>
      <c r="C22" s="76">
        <v>533</v>
      </c>
      <c r="D22" s="77" t="s">
        <v>36</v>
      </c>
      <c r="E22" s="78"/>
      <c r="F22" s="79"/>
      <c r="G22" s="252">
        <v>4000000</v>
      </c>
      <c r="H22" s="80"/>
      <c r="I22" s="81"/>
      <c r="J22" s="82">
        <f>(G22+I22)-H22</f>
        <v>4000000</v>
      </c>
      <c r="K22" s="83"/>
      <c r="L22" s="84">
        <v>333333</v>
      </c>
      <c r="M22" s="85">
        <v>333333</v>
      </c>
      <c r="N22" s="85">
        <v>333333</v>
      </c>
      <c r="O22" s="290" t="s">
        <v>123</v>
      </c>
      <c r="P22" s="86"/>
      <c r="Q22" s="86"/>
      <c r="R22" s="86"/>
      <c r="S22" s="86"/>
      <c r="T22" s="86"/>
      <c r="U22" s="86"/>
      <c r="V22" s="87"/>
      <c r="W22" s="88">
        <f>SUM(K22:V22)</f>
        <v>999999</v>
      </c>
      <c r="X22" s="89">
        <f>J22-W22</f>
        <v>3000001</v>
      </c>
    </row>
    <row r="23" spans="1:25" ht="15.75" thickBot="1" x14ac:dyDescent="0.3">
      <c r="A23" s="473"/>
      <c r="B23" s="90"/>
      <c r="C23" s="90"/>
      <c r="D23" s="91"/>
      <c r="E23" s="92"/>
      <c r="F23" s="93"/>
      <c r="G23" s="46"/>
      <c r="H23" s="47"/>
      <c r="I23" s="48"/>
      <c r="J23" s="49"/>
      <c r="K23" s="94"/>
      <c r="L23" s="95"/>
      <c r="M23" s="96"/>
      <c r="N23" s="96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5" ht="26.25" thickBot="1" x14ac:dyDescent="0.3">
      <c r="A24" s="185" t="s">
        <v>37</v>
      </c>
      <c r="B24" s="186"/>
      <c r="C24" s="186"/>
      <c r="D24" s="186"/>
      <c r="E24" s="187"/>
      <c r="F24" s="188"/>
      <c r="G24" s="189">
        <f t="shared" ref="G24:X24" si="5">SUM(G25:G25)</f>
        <v>1500000</v>
      </c>
      <c r="H24" s="190">
        <f t="shared" si="5"/>
        <v>0</v>
      </c>
      <c r="I24" s="191">
        <f t="shared" si="5"/>
        <v>0</v>
      </c>
      <c r="J24" s="192">
        <f t="shared" si="5"/>
        <v>1500000</v>
      </c>
      <c r="K24" s="190">
        <f t="shared" si="5"/>
        <v>0</v>
      </c>
      <c r="L24" s="193">
        <f t="shared" si="5"/>
        <v>0</v>
      </c>
      <c r="M24" s="193">
        <f t="shared" si="5"/>
        <v>200000</v>
      </c>
      <c r="N24" s="193">
        <f>SUM(N25:N25)+775000</f>
        <v>900000</v>
      </c>
      <c r="O24" s="193">
        <f t="shared" si="5"/>
        <v>0</v>
      </c>
      <c r="P24" s="193">
        <f t="shared" si="5"/>
        <v>0</v>
      </c>
      <c r="Q24" s="193">
        <f t="shared" si="5"/>
        <v>0</v>
      </c>
      <c r="R24" s="193">
        <f t="shared" si="5"/>
        <v>0</v>
      </c>
      <c r="S24" s="193">
        <f t="shared" si="5"/>
        <v>0</v>
      </c>
      <c r="T24" s="193">
        <f t="shared" si="5"/>
        <v>0</v>
      </c>
      <c r="U24" s="193">
        <f t="shared" si="5"/>
        <v>0</v>
      </c>
      <c r="V24" s="191">
        <f t="shared" si="5"/>
        <v>0</v>
      </c>
      <c r="W24" s="192">
        <f t="shared" si="5"/>
        <v>325000</v>
      </c>
      <c r="X24" s="194">
        <f t="shared" si="5"/>
        <v>1175000</v>
      </c>
    </row>
    <row r="25" spans="1:25" ht="23.25" x14ac:dyDescent="0.25">
      <c r="A25" s="27" t="s">
        <v>38</v>
      </c>
      <c r="B25" s="28">
        <v>11</v>
      </c>
      <c r="C25" s="29">
        <v>461</v>
      </c>
      <c r="D25" s="29" t="s">
        <v>31</v>
      </c>
      <c r="E25" s="30"/>
      <c r="F25" s="31"/>
      <c r="G25" s="251">
        <v>1500000</v>
      </c>
      <c r="H25" s="33"/>
      <c r="I25" s="34"/>
      <c r="J25" s="35">
        <f>(G25+I25)-H25</f>
        <v>1500000</v>
      </c>
      <c r="K25" s="33"/>
      <c r="L25" s="36"/>
      <c r="M25" s="37">
        <v>200000</v>
      </c>
      <c r="N25" s="37">
        <v>125000</v>
      </c>
      <c r="O25" s="37"/>
      <c r="P25" s="37"/>
      <c r="Q25" s="37"/>
      <c r="R25" s="37"/>
      <c r="S25" s="37"/>
      <c r="T25" s="37"/>
      <c r="U25" s="37"/>
      <c r="V25" s="38"/>
      <c r="W25" s="39">
        <f>SUM(K25:V25)</f>
        <v>325000</v>
      </c>
      <c r="X25" s="61">
        <f>J25-W25</f>
        <v>1175000</v>
      </c>
    </row>
    <row r="26" spans="1:25" ht="28.5" customHeight="1" thickBot="1" x14ac:dyDescent="0.3">
      <c r="A26" s="97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278" t="s">
        <v>106</v>
      </c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5" ht="39" thickBot="1" x14ac:dyDescent="0.3">
      <c r="A27" s="185" t="s">
        <v>39</v>
      </c>
      <c r="B27" s="186"/>
      <c r="C27" s="186"/>
      <c r="D27" s="186"/>
      <c r="E27" s="187"/>
      <c r="F27" s="188"/>
      <c r="G27" s="189">
        <f>SUM(G28:G28)</f>
        <v>11500000</v>
      </c>
      <c r="H27" s="190"/>
      <c r="I27" s="191">
        <f t="shared" ref="I27:X27" si="6">SUM(I28:I28)</f>
        <v>0</v>
      </c>
      <c r="J27" s="192">
        <f t="shared" si="6"/>
        <v>11500000</v>
      </c>
      <c r="K27" s="195">
        <f t="shared" si="6"/>
        <v>0</v>
      </c>
      <c r="L27" s="196">
        <f t="shared" si="6"/>
        <v>958333</v>
      </c>
      <c r="M27" s="193">
        <f t="shared" si="6"/>
        <v>958334</v>
      </c>
      <c r="N27" s="193">
        <f>SUM(N28:N28)+500000+500000</f>
        <v>1958333</v>
      </c>
      <c r="O27" s="193">
        <f>SUM(O28:O28)+500000</f>
        <v>500000</v>
      </c>
      <c r="P27" s="193">
        <f t="shared" si="6"/>
        <v>0</v>
      </c>
      <c r="Q27" s="193">
        <f t="shared" si="6"/>
        <v>0</v>
      </c>
      <c r="R27" s="193">
        <f t="shared" si="6"/>
        <v>0</v>
      </c>
      <c r="S27" s="193">
        <f t="shared" si="6"/>
        <v>0</v>
      </c>
      <c r="T27" s="193">
        <f t="shared" si="6"/>
        <v>0</v>
      </c>
      <c r="U27" s="193">
        <f t="shared" si="6"/>
        <v>0</v>
      </c>
      <c r="V27" s="191">
        <f t="shared" si="6"/>
        <v>0</v>
      </c>
      <c r="W27" s="192">
        <f>SUM(W28:W28)</f>
        <v>2875000</v>
      </c>
      <c r="X27" s="194">
        <f t="shared" si="6"/>
        <v>8625000</v>
      </c>
    </row>
    <row r="28" spans="1:25" ht="23.25" x14ac:dyDescent="0.25">
      <c r="A28" s="27" t="s">
        <v>40</v>
      </c>
      <c r="B28" s="28">
        <v>21</v>
      </c>
      <c r="C28" s="29">
        <v>461</v>
      </c>
      <c r="D28" s="29" t="s">
        <v>31</v>
      </c>
      <c r="E28" s="30"/>
      <c r="F28" s="31"/>
      <c r="G28" s="251">
        <v>11500000</v>
      </c>
      <c r="H28" s="33"/>
      <c r="I28" s="34"/>
      <c r="J28" s="35">
        <f>(G28+I28)-H28</f>
        <v>11500000</v>
      </c>
      <c r="K28" s="73"/>
      <c r="L28" s="36">
        <v>958333</v>
      </c>
      <c r="M28" s="37">
        <v>958334</v>
      </c>
      <c r="N28" s="291">
        <v>958333</v>
      </c>
      <c r="O28" s="286" t="s">
        <v>126</v>
      </c>
      <c r="P28" s="37"/>
      <c r="Q28" s="37"/>
      <c r="R28" s="37"/>
      <c r="S28" s="37"/>
      <c r="T28" s="37"/>
      <c r="U28" s="37"/>
      <c r="V28" s="38"/>
      <c r="W28" s="39">
        <f>SUM(K28:V28)</f>
        <v>2875000</v>
      </c>
      <c r="X28" s="61">
        <f>J28-W28</f>
        <v>8625000</v>
      </c>
    </row>
    <row r="29" spans="1:25" ht="36.75" x14ac:dyDescent="0.25">
      <c r="A29" s="62"/>
      <c r="B29" s="42"/>
      <c r="C29" s="43"/>
      <c r="D29" s="43"/>
      <c r="E29" s="44"/>
      <c r="F29" s="45"/>
      <c r="G29" s="46"/>
      <c r="H29" s="47"/>
      <c r="I29" s="48"/>
      <c r="J29" s="49"/>
      <c r="K29" s="47"/>
      <c r="L29" s="98"/>
      <c r="M29" s="51"/>
      <c r="N29" s="292">
        <v>500000</v>
      </c>
      <c r="O29" s="278" t="s">
        <v>137</v>
      </c>
      <c r="P29" s="51"/>
      <c r="Q29" s="51"/>
      <c r="R29" s="51"/>
      <c r="S29" s="51"/>
      <c r="T29" s="51"/>
      <c r="U29" s="51"/>
      <c r="V29" s="52"/>
      <c r="W29" s="53"/>
      <c r="X29" s="54"/>
    </row>
    <row r="30" spans="1:25" ht="15.75" thickBot="1" x14ac:dyDescent="0.3">
      <c r="A30" s="62"/>
      <c r="B30" s="42"/>
      <c r="C30" s="43"/>
      <c r="D30" s="43"/>
      <c r="E30" s="44"/>
      <c r="F30" s="45"/>
      <c r="G30" s="46"/>
      <c r="H30" s="47"/>
      <c r="I30" s="48"/>
      <c r="J30" s="49"/>
      <c r="K30" s="47"/>
      <c r="L30" s="98"/>
      <c r="M30" s="51"/>
      <c r="N30" s="292">
        <v>500000</v>
      </c>
      <c r="O30" s="51"/>
      <c r="P30" s="51"/>
      <c r="Q30" s="51"/>
      <c r="R30" s="51"/>
      <c r="S30" s="51"/>
      <c r="T30" s="51"/>
      <c r="U30" s="51"/>
      <c r="V30" s="52"/>
      <c r="W30" s="53"/>
      <c r="X30" s="54"/>
    </row>
    <row r="31" spans="1:25" ht="26.25" thickBot="1" x14ac:dyDescent="0.3">
      <c r="A31" s="185" t="s">
        <v>41</v>
      </c>
      <c r="B31" s="197"/>
      <c r="C31" s="198"/>
      <c r="D31" s="198"/>
      <c r="E31" s="199"/>
      <c r="F31" s="200"/>
      <c r="G31" s="201">
        <f>SUM(G32:G35)</f>
        <v>121743345</v>
      </c>
      <c r="H31" s="202">
        <f t="shared" ref="H31:X31" si="7">SUM(H32:H35)</f>
        <v>0</v>
      </c>
      <c r="I31" s="203">
        <f t="shared" si="7"/>
        <v>0</v>
      </c>
      <c r="J31" s="204">
        <f t="shared" si="7"/>
        <v>121743345</v>
      </c>
      <c r="K31" s="202">
        <f t="shared" si="7"/>
        <v>2500000</v>
      </c>
      <c r="L31" s="205">
        <f>SUM(L32:L36)</f>
        <v>11518358</v>
      </c>
      <c r="M31" s="205">
        <f>SUM(M32:M35)+2000000</f>
        <v>10000000</v>
      </c>
      <c r="N31" s="205">
        <f t="shared" si="7"/>
        <v>10145279</v>
      </c>
      <c r="O31" s="285">
        <f>SUM(O32:O35)+2402217+1689548</f>
        <v>4091765</v>
      </c>
      <c r="P31" s="205">
        <f t="shared" si="7"/>
        <v>3000000</v>
      </c>
      <c r="Q31" s="205">
        <f t="shared" si="7"/>
        <v>0</v>
      </c>
      <c r="R31" s="205">
        <f t="shared" si="7"/>
        <v>0</v>
      </c>
      <c r="S31" s="205">
        <f t="shared" si="7"/>
        <v>0</v>
      </c>
      <c r="T31" s="205">
        <f t="shared" si="7"/>
        <v>0</v>
      </c>
      <c r="U31" s="205">
        <f t="shared" si="7"/>
        <v>0</v>
      </c>
      <c r="V31" s="203">
        <f t="shared" si="7"/>
        <v>0</v>
      </c>
      <c r="W31" s="204">
        <f>SUM(W32:W35)</f>
        <v>37163637</v>
      </c>
      <c r="X31" s="206">
        <f t="shared" si="7"/>
        <v>84579708</v>
      </c>
    </row>
    <row r="32" spans="1:25" ht="23.25" x14ac:dyDescent="0.25">
      <c r="A32" s="99" t="s">
        <v>42</v>
      </c>
      <c r="B32" s="42">
        <v>21</v>
      </c>
      <c r="C32" s="43">
        <v>453</v>
      </c>
      <c r="D32" s="43" t="s">
        <v>31</v>
      </c>
      <c r="E32" s="44"/>
      <c r="F32" s="45"/>
      <c r="G32" s="253">
        <v>49101181</v>
      </c>
      <c r="H32" s="47"/>
      <c r="I32" s="48"/>
      <c r="J32" s="49">
        <f>(G32+I32)-H32</f>
        <v>49101181</v>
      </c>
      <c r="K32" s="94">
        <v>2500000</v>
      </c>
      <c r="L32" s="95">
        <v>5000000</v>
      </c>
      <c r="M32" s="51">
        <v>4000000</v>
      </c>
      <c r="N32" s="51">
        <v>4091765</v>
      </c>
      <c r="O32" s="287" t="s">
        <v>118</v>
      </c>
      <c r="P32" s="292">
        <v>3000000</v>
      </c>
      <c r="Q32" s="51"/>
      <c r="R32" s="51"/>
      <c r="S32" s="51"/>
      <c r="T32" s="51"/>
      <c r="U32" s="51"/>
      <c r="V32" s="52"/>
      <c r="W32" s="53">
        <f>SUM(K32:V33)+2000000</f>
        <v>21056609</v>
      </c>
      <c r="X32" s="54">
        <f>J32-W32</f>
        <v>28044572</v>
      </c>
    </row>
    <row r="33" spans="1:24" ht="36.75" x14ac:dyDescent="0.25">
      <c r="A33" s="62"/>
      <c r="B33" s="42"/>
      <c r="C33" s="43"/>
      <c r="D33" s="43"/>
      <c r="E33" s="44"/>
      <c r="F33" s="45"/>
      <c r="G33" s="253"/>
      <c r="H33" s="47"/>
      <c r="I33" s="48"/>
      <c r="J33" s="49"/>
      <c r="K33" s="94"/>
      <c r="L33" s="95">
        <v>464844</v>
      </c>
      <c r="M33" s="278" t="s">
        <v>98</v>
      </c>
      <c r="N33" s="51"/>
      <c r="O33" s="278" t="s">
        <v>139</v>
      </c>
      <c r="P33" s="51"/>
      <c r="Q33" s="51"/>
      <c r="R33" s="51"/>
      <c r="S33" s="51"/>
      <c r="T33" s="51"/>
      <c r="U33" s="51"/>
      <c r="V33" s="52"/>
      <c r="W33" s="53"/>
      <c r="X33" s="54"/>
    </row>
    <row r="34" spans="1:24" ht="10.5" customHeight="1" x14ac:dyDescent="0.25">
      <c r="A34" s="474"/>
      <c r="B34" s="207"/>
      <c r="C34" s="208"/>
      <c r="D34" s="208"/>
      <c r="E34" s="209"/>
      <c r="F34" s="210"/>
      <c r="G34" s="211"/>
      <c r="H34" s="212"/>
      <c r="I34" s="213"/>
      <c r="J34" s="214"/>
      <c r="K34" s="215"/>
      <c r="L34" s="216"/>
      <c r="M34" s="217"/>
      <c r="N34" s="217"/>
      <c r="O34" s="217"/>
      <c r="P34" s="217"/>
      <c r="Q34" s="217"/>
      <c r="R34" s="217"/>
      <c r="S34" s="217"/>
      <c r="T34" s="217"/>
      <c r="U34" s="217"/>
      <c r="V34" s="218"/>
      <c r="W34" s="219"/>
      <c r="X34" s="220"/>
    </row>
    <row r="35" spans="1:24" x14ac:dyDescent="0.25">
      <c r="A35" s="472"/>
      <c r="B35" s="100">
        <v>21</v>
      </c>
      <c r="C35" s="101">
        <v>533</v>
      </c>
      <c r="D35" s="101" t="s">
        <v>31</v>
      </c>
      <c r="E35" s="102"/>
      <c r="F35" s="103"/>
      <c r="G35" s="252">
        <v>72642164</v>
      </c>
      <c r="H35" s="80"/>
      <c r="I35" s="81"/>
      <c r="J35" s="82">
        <f>(G35+I35)-H35</f>
        <v>72642164</v>
      </c>
      <c r="K35" s="83"/>
      <c r="L35" s="84">
        <v>6053514</v>
      </c>
      <c r="M35" s="86">
        <v>4000000</v>
      </c>
      <c r="N35" s="86">
        <v>6053514</v>
      </c>
      <c r="O35" s="86"/>
      <c r="P35" s="86"/>
      <c r="Q35" s="86"/>
      <c r="R35" s="86"/>
      <c r="S35" s="86"/>
      <c r="T35" s="86"/>
      <c r="U35" s="86"/>
      <c r="V35" s="87"/>
      <c r="W35" s="88">
        <f>SUM(K35:V35)</f>
        <v>16107028</v>
      </c>
      <c r="X35" s="89">
        <f>J35-W35</f>
        <v>56535136</v>
      </c>
    </row>
    <row r="36" spans="1:24" ht="15.75" thickBot="1" x14ac:dyDescent="0.3">
      <c r="A36" s="475"/>
      <c r="B36" s="42"/>
      <c r="C36" s="43"/>
      <c r="D36" s="43"/>
      <c r="E36" s="44"/>
      <c r="F36" s="45"/>
      <c r="G36" s="46"/>
      <c r="H36" s="47"/>
      <c r="I36" s="48"/>
      <c r="J36" s="49"/>
      <c r="K36" s="47"/>
      <c r="L36" s="98"/>
      <c r="M36" s="51"/>
      <c r="N36" s="51"/>
      <c r="O36" s="51"/>
      <c r="P36" s="104"/>
      <c r="Q36" s="51"/>
      <c r="R36" s="51"/>
      <c r="S36" s="51"/>
      <c r="T36" s="51"/>
      <c r="U36" s="51"/>
      <c r="V36" s="52"/>
      <c r="W36" s="53"/>
      <c r="X36" s="54"/>
    </row>
    <row r="37" spans="1:24" ht="63.75" customHeight="1" thickTop="1" thickBot="1" x14ac:dyDescent="0.35">
      <c r="A37" s="231" t="s">
        <v>70</v>
      </c>
      <c r="B37" s="476" t="s">
        <v>28</v>
      </c>
      <c r="C37" s="477"/>
      <c r="D37" s="477"/>
      <c r="E37" s="477"/>
      <c r="F37" s="478"/>
      <c r="G37" s="232">
        <f t="shared" ref="G37:X37" si="8">SUM(G38+G41+G44+G47+G50+G53+G58+G62+G67+G73+G70+G75+G78)</f>
        <v>39421420</v>
      </c>
      <c r="H37" s="232">
        <f t="shared" si="8"/>
        <v>378937.82</v>
      </c>
      <c r="I37" s="232">
        <f t="shared" si="8"/>
        <v>12076337.18</v>
      </c>
      <c r="J37" s="232">
        <f t="shared" si="8"/>
        <v>51118819.359999999</v>
      </c>
      <c r="K37" s="232">
        <f t="shared" si="8"/>
        <v>187635.11</v>
      </c>
      <c r="L37" s="232">
        <f t="shared" si="8"/>
        <v>5139457.79</v>
      </c>
      <c r="M37" s="232">
        <f t="shared" si="8"/>
        <v>2290236.7400000002</v>
      </c>
      <c r="N37" s="232">
        <f t="shared" si="8"/>
        <v>6058954.7300000004</v>
      </c>
      <c r="O37" s="232">
        <f t="shared" si="8"/>
        <v>16896511.059999999</v>
      </c>
      <c r="P37" s="232">
        <f t="shared" si="8"/>
        <v>2554866.9500000002</v>
      </c>
      <c r="Q37" s="232">
        <f t="shared" si="8"/>
        <v>0</v>
      </c>
      <c r="R37" s="232">
        <f t="shared" si="8"/>
        <v>0</v>
      </c>
      <c r="S37" s="232">
        <f t="shared" si="8"/>
        <v>0</v>
      </c>
      <c r="T37" s="232">
        <f t="shared" si="8"/>
        <v>0</v>
      </c>
      <c r="U37" s="232">
        <f t="shared" si="8"/>
        <v>0</v>
      </c>
      <c r="V37" s="232">
        <f t="shared" si="8"/>
        <v>0</v>
      </c>
      <c r="W37" s="232">
        <f t="shared" si="8"/>
        <v>24454115.099999998</v>
      </c>
      <c r="X37" s="232">
        <f t="shared" si="8"/>
        <v>38174476.030000001</v>
      </c>
    </row>
    <row r="38" spans="1:24" ht="27" thickTop="1" thickBot="1" x14ac:dyDescent="0.3">
      <c r="A38" s="168" t="s">
        <v>43</v>
      </c>
      <c r="B38" s="221"/>
      <c r="C38" s="222"/>
      <c r="D38" s="222"/>
      <c r="E38" s="223"/>
      <c r="F38" s="224"/>
      <c r="G38" s="225">
        <f>SUM(G39)</f>
        <v>3350000</v>
      </c>
      <c r="H38" s="226">
        <f t="shared" ref="H38:X38" si="9">SUM(H39)</f>
        <v>0</v>
      </c>
      <c r="I38" s="227">
        <f t="shared" si="9"/>
        <v>0</v>
      </c>
      <c r="J38" s="228">
        <f t="shared" si="9"/>
        <v>3350000</v>
      </c>
      <c r="K38" s="226">
        <f t="shared" si="9"/>
        <v>187635.11</v>
      </c>
      <c r="L38" s="229">
        <f t="shared" si="9"/>
        <v>187635.11</v>
      </c>
      <c r="M38" s="229">
        <f t="shared" si="9"/>
        <v>187887.35999999999</v>
      </c>
      <c r="N38" s="229">
        <f t="shared" si="9"/>
        <v>186958</v>
      </c>
      <c r="O38" s="229">
        <f>SUM(O39)+188200.95</f>
        <v>188200.95</v>
      </c>
      <c r="P38" s="229">
        <f t="shared" si="9"/>
        <v>188200.95</v>
      </c>
      <c r="Q38" s="229">
        <f t="shared" si="9"/>
        <v>0</v>
      </c>
      <c r="R38" s="229">
        <f t="shared" si="9"/>
        <v>0</v>
      </c>
      <c r="S38" s="229">
        <f t="shared" si="9"/>
        <v>0</v>
      </c>
      <c r="T38" s="229">
        <f t="shared" si="9"/>
        <v>0</v>
      </c>
      <c r="U38" s="229">
        <f t="shared" si="9"/>
        <v>0</v>
      </c>
      <c r="V38" s="227">
        <f t="shared" si="9"/>
        <v>0</v>
      </c>
      <c r="W38" s="228">
        <f t="shared" si="9"/>
        <v>938316.53</v>
      </c>
      <c r="X38" s="230">
        <f t="shared" si="9"/>
        <v>2411683.4699999997</v>
      </c>
    </row>
    <row r="39" spans="1:24" ht="34.5" x14ac:dyDescent="0.25">
      <c r="A39" s="27" t="s">
        <v>44</v>
      </c>
      <c r="B39" s="28">
        <v>11</v>
      </c>
      <c r="C39" s="29">
        <v>435</v>
      </c>
      <c r="D39" s="29" t="s">
        <v>31</v>
      </c>
      <c r="E39" s="30"/>
      <c r="F39" s="31"/>
      <c r="G39" s="254">
        <v>3350000</v>
      </c>
      <c r="H39" s="33"/>
      <c r="I39" s="34"/>
      <c r="J39" s="35">
        <f>(G39+I39)-H39</f>
        <v>3350000</v>
      </c>
      <c r="K39" s="73">
        <v>187635.11</v>
      </c>
      <c r="L39" s="36">
        <v>187635.11</v>
      </c>
      <c r="M39" s="37">
        <v>187887.35999999999</v>
      </c>
      <c r="N39" s="37">
        <v>186958</v>
      </c>
      <c r="O39" s="351" t="s">
        <v>119</v>
      </c>
      <c r="P39" s="37">
        <v>188200.95</v>
      </c>
      <c r="Q39" s="291"/>
      <c r="R39" s="37"/>
      <c r="S39" s="37"/>
      <c r="T39" s="37"/>
      <c r="U39" s="37"/>
      <c r="V39" s="38"/>
      <c r="W39" s="39">
        <f>SUM(K39:V39)</f>
        <v>938316.53</v>
      </c>
      <c r="X39" s="61">
        <f>J39-W39</f>
        <v>2411683.4699999997</v>
      </c>
    </row>
    <row r="40" spans="1:24" ht="15.75" thickBot="1" x14ac:dyDescent="0.3">
      <c r="A40" s="106"/>
      <c r="B40" s="42"/>
      <c r="C40" s="43"/>
      <c r="D40" s="43"/>
      <c r="E40" s="44"/>
      <c r="F40" s="45"/>
      <c r="G40" s="46"/>
      <c r="H40" s="47"/>
      <c r="I40" s="48"/>
      <c r="J40" s="49"/>
      <c r="K40" s="50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54"/>
    </row>
    <row r="41" spans="1:24" ht="26.25" thickBot="1" x14ac:dyDescent="0.3">
      <c r="A41" s="185" t="s">
        <v>45</v>
      </c>
      <c r="B41" s="197"/>
      <c r="C41" s="198"/>
      <c r="D41" s="198"/>
      <c r="E41" s="199"/>
      <c r="F41" s="200"/>
      <c r="G41" s="201">
        <f t="shared" ref="G41:X41" si="10">SUM(G42:G42)</f>
        <v>500000</v>
      </c>
      <c r="H41" s="202">
        <f t="shared" si="10"/>
        <v>0</v>
      </c>
      <c r="I41" s="203">
        <f t="shared" si="10"/>
        <v>0</v>
      </c>
      <c r="J41" s="204">
        <f t="shared" si="10"/>
        <v>500000</v>
      </c>
      <c r="K41" s="202">
        <f t="shared" si="10"/>
        <v>0</v>
      </c>
      <c r="L41" s="205">
        <f t="shared" si="10"/>
        <v>0</v>
      </c>
      <c r="M41" s="205">
        <f t="shared" si="10"/>
        <v>0</v>
      </c>
      <c r="N41" s="205">
        <f>SUM(N42:N42)+250000</f>
        <v>500000</v>
      </c>
      <c r="O41" s="205">
        <f t="shared" si="10"/>
        <v>0</v>
      </c>
      <c r="P41" s="205">
        <f t="shared" si="10"/>
        <v>0</v>
      </c>
      <c r="Q41" s="205">
        <f t="shared" si="10"/>
        <v>0</v>
      </c>
      <c r="R41" s="205">
        <f t="shared" si="10"/>
        <v>0</v>
      </c>
      <c r="S41" s="205">
        <f t="shared" si="10"/>
        <v>0</v>
      </c>
      <c r="T41" s="205">
        <f t="shared" si="10"/>
        <v>0</v>
      </c>
      <c r="U41" s="205">
        <f t="shared" si="10"/>
        <v>0</v>
      </c>
      <c r="V41" s="203">
        <f t="shared" si="10"/>
        <v>0</v>
      </c>
      <c r="W41" s="204">
        <f t="shared" si="10"/>
        <v>250000</v>
      </c>
      <c r="X41" s="206">
        <f t="shared" si="10"/>
        <v>250000</v>
      </c>
    </row>
    <row r="42" spans="1:24" ht="23.25" x14ac:dyDescent="0.25">
      <c r="A42" s="27" t="s">
        <v>46</v>
      </c>
      <c r="B42" s="28">
        <v>11</v>
      </c>
      <c r="C42" s="29">
        <v>435</v>
      </c>
      <c r="D42" s="29" t="s">
        <v>31</v>
      </c>
      <c r="E42" s="30"/>
      <c r="F42" s="31"/>
      <c r="G42" s="254">
        <v>500000</v>
      </c>
      <c r="H42" s="33"/>
      <c r="I42" s="34"/>
      <c r="J42" s="35">
        <f>(G42+I42)-H42</f>
        <v>500000</v>
      </c>
      <c r="K42" s="33"/>
      <c r="L42" s="36"/>
      <c r="M42" s="37"/>
      <c r="N42" s="37">
        <v>250000</v>
      </c>
      <c r="O42" s="37"/>
      <c r="P42" s="37"/>
      <c r="Q42" s="37"/>
      <c r="R42" s="37"/>
      <c r="S42" s="37"/>
      <c r="T42" s="37"/>
      <c r="U42" s="37"/>
      <c r="V42" s="38"/>
      <c r="W42" s="39">
        <f>SUM(K42:V42)</f>
        <v>250000</v>
      </c>
      <c r="X42" s="61">
        <f>J42-W42</f>
        <v>250000</v>
      </c>
    </row>
    <row r="43" spans="1:24" ht="28.5" customHeight="1" thickBot="1" x14ac:dyDescent="0.3">
      <c r="A43" s="62"/>
      <c r="B43" s="42"/>
      <c r="C43" s="43"/>
      <c r="D43" s="43"/>
      <c r="E43" s="44"/>
      <c r="F43" s="45"/>
      <c r="G43" s="46"/>
      <c r="H43" s="47"/>
      <c r="I43" s="48"/>
      <c r="J43" s="49"/>
      <c r="K43" s="50"/>
      <c r="L43" s="51"/>
      <c r="M43" s="51"/>
      <c r="N43" s="278" t="s">
        <v>108</v>
      </c>
      <c r="O43" s="51"/>
      <c r="P43" s="51"/>
      <c r="Q43" s="51"/>
      <c r="R43" s="51"/>
      <c r="S43" s="51"/>
      <c r="T43" s="51"/>
      <c r="U43" s="51"/>
      <c r="V43" s="52"/>
      <c r="W43" s="53"/>
      <c r="X43" s="54"/>
    </row>
    <row r="44" spans="1:24" ht="26.25" thickBot="1" x14ac:dyDescent="0.3">
      <c r="A44" s="185" t="s">
        <v>47</v>
      </c>
      <c r="B44" s="197"/>
      <c r="C44" s="198"/>
      <c r="D44" s="198"/>
      <c r="E44" s="199"/>
      <c r="F44" s="200"/>
      <c r="G44" s="201">
        <f>SUM(G45)</f>
        <v>584700</v>
      </c>
      <c r="H44" s="202">
        <f t="shared" ref="H44:X44" si="11">SUM(H45)</f>
        <v>0</v>
      </c>
      <c r="I44" s="203">
        <f t="shared" si="11"/>
        <v>0</v>
      </c>
      <c r="J44" s="204">
        <f t="shared" si="11"/>
        <v>584700</v>
      </c>
      <c r="K44" s="202">
        <f t="shared" si="11"/>
        <v>0</v>
      </c>
      <c r="L44" s="205">
        <f t="shared" si="11"/>
        <v>0</v>
      </c>
      <c r="M44" s="205">
        <f t="shared" si="11"/>
        <v>0</v>
      </c>
      <c r="N44" s="205">
        <f>SUM(N45:N46)+968286.25</f>
        <v>968286.25</v>
      </c>
      <c r="O44" s="205">
        <f t="shared" si="11"/>
        <v>0</v>
      </c>
      <c r="P44" s="205">
        <f t="shared" si="11"/>
        <v>0</v>
      </c>
      <c r="Q44" s="205">
        <f t="shared" si="11"/>
        <v>0</v>
      </c>
      <c r="R44" s="205">
        <f t="shared" si="11"/>
        <v>0</v>
      </c>
      <c r="S44" s="205">
        <f t="shared" si="11"/>
        <v>0</v>
      </c>
      <c r="T44" s="205">
        <f t="shared" si="11"/>
        <v>0</v>
      </c>
      <c r="U44" s="205">
        <f t="shared" si="11"/>
        <v>0</v>
      </c>
      <c r="V44" s="203">
        <f t="shared" si="11"/>
        <v>0</v>
      </c>
      <c r="W44" s="204">
        <f t="shared" si="11"/>
        <v>0</v>
      </c>
      <c r="X44" s="206">
        <f t="shared" si="11"/>
        <v>584700</v>
      </c>
    </row>
    <row r="45" spans="1:24" ht="36.75" x14ac:dyDescent="0.25">
      <c r="A45" s="27" t="s">
        <v>48</v>
      </c>
      <c r="B45" s="28">
        <v>11</v>
      </c>
      <c r="C45" s="29">
        <v>472</v>
      </c>
      <c r="D45" s="29" t="s">
        <v>31</v>
      </c>
      <c r="E45" s="30"/>
      <c r="F45" s="31"/>
      <c r="G45" s="254">
        <v>584700</v>
      </c>
      <c r="H45" s="33"/>
      <c r="I45" s="34"/>
      <c r="J45" s="35">
        <f>(G45+I45)-H45</f>
        <v>584700</v>
      </c>
      <c r="K45" s="107"/>
      <c r="L45" s="37"/>
      <c r="M45" s="37"/>
      <c r="N45" s="283" t="s">
        <v>110</v>
      </c>
      <c r="O45" s="37"/>
      <c r="P45" s="37"/>
      <c r="Q45" s="37"/>
      <c r="R45" s="37"/>
      <c r="S45" s="37"/>
      <c r="T45" s="37"/>
      <c r="U45" s="37"/>
      <c r="V45" s="38"/>
      <c r="W45" s="39">
        <f>SUM(K45:V45)</f>
        <v>0</v>
      </c>
      <c r="X45" s="61">
        <f>J45-W45</f>
        <v>584700</v>
      </c>
    </row>
    <row r="46" spans="1:24" ht="15.75" thickBot="1" x14ac:dyDescent="0.3">
      <c r="A46" s="106"/>
      <c r="B46" s="42"/>
      <c r="C46" s="43"/>
      <c r="D46" s="43"/>
      <c r="E46" s="44"/>
      <c r="F46" s="45"/>
      <c r="G46" s="46"/>
      <c r="H46" s="47"/>
      <c r="I46" s="48"/>
      <c r="J46" s="49"/>
      <c r="K46" s="50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2"/>
      <c r="W46" s="53"/>
      <c r="X46" s="54"/>
    </row>
    <row r="47" spans="1:24" ht="26.25" thickBot="1" x14ac:dyDescent="0.3">
      <c r="A47" s="185" t="s">
        <v>49</v>
      </c>
      <c r="B47" s="197"/>
      <c r="C47" s="198"/>
      <c r="D47" s="198"/>
      <c r="E47" s="199"/>
      <c r="F47" s="200"/>
      <c r="G47" s="201">
        <f>SUM(G48)</f>
        <v>2000000</v>
      </c>
      <c r="H47" s="202">
        <f t="shared" ref="H47:X47" si="12">SUM(H48)</f>
        <v>0</v>
      </c>
      <c r="I47" s="203">
        <f t="shared" si="12"/>
        <v>0</v>
      </c>
      <c r="J47" s="204">
        <f t="shared" si="12"/>
        <v>2000000</v>
      </c>
      <c r="K47" s="202">
        <f t="shared" si="12"/>
        <v>0</v>
      </c>
      <c r="L47" s="205">
        <f t="shared" si="12"/>
        <v>166667</v>
      </c>
      <c r="M47" s="205">
        <f t="shared" si="12"/>
        <v>166667</v>
      </c>
      <c r="N47" s="205">
        <f t="shared" si="12"/>
        <v>166667</v>
      </c>
      <c r="O47" s="205">
        <f t="shared" si="12"/>
        <v>200000</v>
      </c>
      <c r="P47" s="205">
        <f t="shared" si="12"/>
        <v>166666</v>
      </c>
      <c r="Q47" s="205">
        <f t="shared" si="12"/>
        <v>0</v>
      </c>
      <c r="R47" s="205">
        <f t="shared" si="12"/>
        <v>0</v>
      </c>
      <c r="S47" s="205">
        <f t="shared" si="12"/>
        <v>0</v>
      </c>
      <c r="T47" s="205">
        <f t="shared" si="12"/>
        <v>0</v>
      </c>
      <c r="U47" s="205">
        <f t="shared" si="12"/>
        <v>0</v>
      </c>
      <c r="V47" s="203">
        <f t="shared" si="12"/>
        <v>0</v>
      </c>
      <c r="W47" s="204">
        <f t="shared" si="12"/>
        <v>866667</v>
      </c>
      <c r="X47" s="206">
        <f t="shared" si="12"/>
        <v>1133333</v>
      </c>
    </row>
    <row r="48" spans="1:24" ht="34.5" x14ac:dyDescent="0.25">
      <c r="A48" s="27" t="s">
        <v>50</v>
      </c>
      <c r="B48" s="28">
        <v>11</v>
      </c>
      <c r="C48" s="29">
        <v>472</v>
      </c>
      <c r="D48" s="29" t="s">
        <v>31</v>
      </c>
      <c r="E48" s="30"/>
      <c r="F48" s="31"/>
      <c r="G48" s="254">
        <v>2000000</v>
      </c>
      <c r="H48" s="33"/>
      <c r="I48" s="34"/>
      <c r="J48" s="35">
        <f>(G48+I48)-H48</f>
        <v>2000000</v>
      </c>
      <c r="K48" s="33"/>
      <c r="L48" s="36">
        <v>166667</v>
      </c>
      <c r="M48" s="37">
        <v>166667</v>
      </c>
      <c r="N48" s="37">
        <v>166667</v>
      </c>
      <c r="O48" s="291">
        <v>200000</v>
      </c>
      <c r="P48" s="291">
        <v>166666</v>
      </c>
      <c r="Q48" s="37"/>
      <c r="R48" s="37"/>
      <c r="S48" s="37"/>
      <c r="T48" s="108"/>
      <c r="U48" s="108"/>
      <c r="V48" s="38"/>
      <c r="W48" s="39">
        <f>SUM(K48:V48)</f>
        <v>866667</v>
      </c>
      <c r="X48" s="61">
        <f>J48-W48</f>
        <v>1133333</v>
      </c>
    </row>
    <row r="49" spans="1:24" ht="27" customHeight="1" thickBot="1" x14ac:dyDescent="0.3">
      <c r="A49" s="109"/>
      <c r="B49" s="110"/>
      <c r="C49" s="111"/>
      <c r="D49" s="111"/>
      <c r="E49" s="112"/>
      <c r="F49" s="113"/>
      <c r="G49" s="114"/>
      <c r="H49" s="115"/>
      <c r="I49" s="116"/>
      <c r="J49" s="117"/>
      <c r="K49" s="118"/>
      <c r="L49" s="119"/>
      <c r="M49" s="119"/>
      <c r="N49" s="279" t="s">
        <v>107</v>
      </c>
      <c r="O49" s="119"/>
      <c r="P49" s="119"/>
      <c r="Q49" s="119"/>
      <c r="R49" s="119"/>
      <c r="S49" s="119"/>
      <c r="T49" s="120"/>
      <c r="U49" s="120"/>
      <c r="V49" s="121"/>
      <c r="W49" s="122"/>
      <c r="X49" s="123"/>
    </row>
    <row r="50" spans="1:24" ht="39" thickBot="1" x14ac:dyDescent="0.3">
      <c r="A50" s="185" t="s">
        <v>51</v>
      </c>
      <c r="B50" s="197"/>
      <c r="C50" s="198"/>
      <c r="D50" s="198"/>
      <c r="E50" s="199"/>
      <c r="F50" s="200"/>
      <c r="G50" s="201">
        <f>SUM(G51)</f>
        <v>2400000</v>
      </c>
      <c r="H50" s="202">
        <f t="shared" ref="H50:X50" si="13">SUM(H51)</f>
        <v>0</v>
      </c>
      <c r="I50" s="203">
        <f t="shared" si="13"/>
        <v>0</v>
      </c>
      <c r="J50" s="204">
        <f t="shared" si="13"/>
        <v>2400000</v>
      </c>
      <c r="K50" s="202">
        <f t="shared" si="13"/>
        <v>0</v>
      </c>
      <c r="L50" s="205">
        <f t="shared" si="13"/>
        <v>300000</v>
      </c>
      <c r="M50" s="205">
        <f t="shared" si="13"/>
        <v>200000</v>
      </c>
      <c r="N50" s="205">
        <f t="shared" si="13"/>
        <v>200000</v>
      </c>
      <c r="O50" s="205">
        <f>SUM(O51)+200000</f>
        <v>200000</v>
      </c>
      <c r="P50" s="205">
        <f t="shared" si="13"/>
        <v>200000</v>
      </c>
      <c r="Q50" s="205">
        <f t="shared" si="13"/>
        <v>0</v>
      </c>
      <c r="R50" s="205">
        <f t="shared" si="13"/>
        <v>0</v>
      </c>
      <c r="S50" s="205">
        <f t="shared" si="13"/>
        <v>0</v>
      </c>
      <c r="T50" s="205">
        <f t="shared" si="13"/>
        <v>0</v>
      </c>
      <c r="U50" s="205">
        <f t="shared" si="13"/>
        <v>0</v>
      </c>
      <c r="V50" s="203">
        <f t="shared" si="13"/>
        <v>0</v>
      </c>
      <c r="W50" s="204">
        <f t="shared" si="13"/>
        <v>900000</v>
      </c>
      <c r="X50" s="206">
        <f t="shared" si="13"/>
        <v>1500000</v>
      </c>
    </row>
    <row r="51" spans="1:24" ht="18.75" customHeight="1" x14ac:dyDescent="0.25">
      <c r="A51" s="27" t="s">
        <v>52</v>
      </c>
      <c r="B51" s="28">
        <v>11</v>
      </c>
      <c r="C51" s="29">
        <v>473</v>
      </c>
      <c r="D51" s="29" t="s">
        <v>31</v>
      </c>
      <c r="E51" s="30"/>
      <c r="F51" s="31"/>
      <c r="G51" s="254">
        <v>2400000</v>
      </c>
      <c r="H51" s="33"/>
      <c r="I51" s="34"/>
      <c r="J51" s="35">
        <f>(G51+I51)-H51</f>
        <v>2400000</v>
      </c>
      <c r="K51" s="33"/>
      <c r="L51" s="36">
        <v>300000</v>
      </c>
      <c r="M51" s="37">
        <v>200000</v>
      </c>
      <c r="N51" s="37">
        <v>200000</v>
      </c>
      <c r="O51" s="351" t="s">
        <v>120</v>
      </c>
      <c r="P51" s="37">
        <v>200000</v>
      </c>
      <c r="Q51" s="37"/>
      <c r="R51" s="37"/>
      <c r="S51" s="37"/>
      <c r="T51" s="108"/>
      <c r="U51" s="108"/>
      <c r="V51" s="38"/>
      <c r="W51" s="39">
        <f>SUM(K51:V51)</f>
        <v>900000</v>
      </c>
      <c r="X51" s="61">
        <f>J51-W51</f>
        <v>1500000</v>
      </c>
    </row>
    <row r="52" spans="1:24" ht="15.75" thickBot="1" x14ac:dyDescent="0.3">
      <c r="A52" s="124"/>
      <c r="B52" s="125"/>
      <c r="C52" s="126"/>
      <c r="D52" s="126"/>
      <c r="E52" s="127"/>
      <c r="F52" s="128"/>
      <c r="G52" s="129"/>
      <c r="H52" s="130"/>
      <c r="I52" s="131"/>
      <c r="J52" s="132"/>
      <c r="K52" s="133"/>
      <c r="L52" s="134"/>
      <c r="M52" s="134"/>
      <c r="N52" s="134"/>
      <c r="O52" s="134"/>
      <c r="P52" s="134"/>
      <c r="Q52" s="134"/>
      <c r="R52" s="134"/>
      <c r="S52" s="134"/>
      <c r="T52" s="135"/>
      <c r="U52" s="136"/>
      <c r="V52" s="137"/>
      <c r="W52" s="138"/>
      <c r="X52" s="139"/>
    </row>
    <row r="53" spans="1:24" ht="39.75" thickTop="1" thickBot="1" x14ac:dyDescent="0.3">
      <c r="A53" s="168" t="s">
        <v>53</v>
      </c>
      <c r="B53" s="233"/>
      <c r="C53" s="233"/>
      <c r="D53" s="233"/>
      <c r="E53" s="234"/>
      <c r="F53" s="235"/>
      <c r="G53" s="225">
        <f>SUM(G54+G56)</f>
        <v>3000000</v>
      </c>
      <c r="H53" s="226">
        <f t="shared" ref="H53:X53" si="14">SUM(H54+H56)</f>
        <v>0</v>
      </c>
      <c r="I53" s="227">
        <f t="shared" si="14"/>
        <v>0</v>
      </c>
      <c r="J53" s="228">
        <f t="shared" si="14"/>
        <v>3000000</v>
      </c>
      <c r="K53" s="226">
        <f t="shared" si="14"/>
        <v>0</v>
      </c>
      <c r="L53" s="229">
        <f t="shared" si="14"/>
        <v>0</v>
      </c>
      <c r="M53" s="229">
        <f t="shared" si="14"/>
        <v>0</v>
      </c>
      <c r="N53" s="229">
        <f>SUM(N54:N57)+500000</f>
        <v>750000</v>
      </c>
      <c r="O53" s="229">
        <f>SUM(O54:O57)+500000</f>
        <v>750000</v>
      </c>
      <c r="P53" s="229">
        <f t="shared" si="14"/>
        <v>1000000</v>
      </c>
      <c r="Q53" s="229">
        <f t="shared" si="14"/>
        <v>0</v>
      </c>
      <c r="R53" s="229">
        <f t="shared" si="14"/>
        <v>0</v>
      </c>
      <c r="S53" s="229">
        <f t="shared" si="14"/>
        <v>0</v>
      </c>
      <c r="T53" s="229">
        <f t="shared" si="14"/>
        <v>0</v>
      </c>
      <c r="U53" s="229">
        <f t="shared" si="14"/>
        <v>0</v>
      </c>
      <c r="V53" s="227">
        <f t="shared" si="14"/>
        <v>0</v>
      </c>
      <c r="W53" s="228">
        <f t="shared" si="14"/>
        <v>1500000</v>
      </c>
      <c r="X53" s="230">
        <f t="shared" si="14"/>
        <v>1500000</v>
      </c>
    </row>
    <row r="54" spans="1:24" ht="23.25" x14ac:dyDescent="0.25">
      <c r="A54" s="27" t="s">
        <v>54</v>
      </c>
      <c r="B54" s="28">
        <v>21</v>
      </c>
      <c r="C54" s="29">
        <v>431</v>
      </c>
      <c r="D54" s="29" t="s">
        <v>31</v>
      </c>
      <c r="E54" s="30"/>
      <c r="F54" s="31"/>
      <c r="G54" s="105">
        <v>3000000</v>
      </c>
      <c r="H54" s="33"/>
      <c r="I54" s="34"/>
      <c r="J54" s="35">
        <f>(G54+I54)-H54</f>
        <v>3000000</v>
      </c>
      <c r="K54" s="107"/>
      <c r="L54" s="37"/>
      <c r="M54" s="37"/>
      <c r="N54" s="37">
        <v>250000</v>
      </c>
      <c r="O54" s="351">
        <v>250000</v>
      </c>
      <c r="P54" s="37">
        <v>1000000</v>
      </c>
      <c r="Q54" s="37"/>
      <c r="R54" s="37"/>
      <c r="S54" s="37"/>
      <c r="T54" s="37"/>
      <c r="U54" s="37"/>
      <c r="V54" s="38"/>
      <c r="W54" s="39">
        <f>SUM(K54:V54)</f>
        <v>1500000</v>
      </c>
      <c r="X54" s="61">
        <f>J54-W54</f>
        <v>1500000</v>
      </c>
    </row>
    <row r="55" spans="1:24" ht="24" customHeight="1" x14ac:dyDescent="0.25">
      <c r="A55" s="472"/>
      <c r="B55" s="321"/>
      <c r="C55" s="322"/>
      <c r="D55" s="322"/>
      <c r="E55" s="323"/>
      <c r="F55" s="324"/>
      <c r="G55" s="325"/>
      <c r="H55" s="326"/>
      <c r="I55" s="327"/>
      <c r="J55" s="328"/>
      <c r="K55" s="329"/>
      <c r="L55" s="330"/>
      <c r="M55" s="330"/>
      <c r="N55" s="330"/>
      <c r="O55" s="352" t="s">
        <v>107</v>
      </c>
      <c r="P55" s="330"/>
      <c r="Q55" s="330"/>
      <c r="R55" s="330"/>
      <c r="S55" s="330"/>
      <c r="T55" s="330"/>
      <c r="U55" s="330"/>
      <c r="V55" s="331"/>
      <c r="W55" s="332"/>
      <c r="X55" s="333"/>
    </row>
    <row r="56" spans="1:24" ht="36" customHeight="1" x14ac:dyDescent="0.25">
      <c r="A56" s="472"/>
      <c r="B56" s="100"/>
      <c r="C56" s="101"/>
      <c r="D56" s="101"/>
      <c r="E56" s="102"/>
      <c r="F56" s="103"/>
      <c r="G56" s="140"/>
      <c r="H56" s="80"/>
      <c r="I56" s="81"/>
      <c r="J56" s="82">
        <f>(G56+I56)-H56</f>
        <v>0</v>
      </c>
      <c r="K56" s="141"/>
      <c r="L56" s="86"/>
      <c r="M56" s="86"/>
      <c r="N56" s="282" t="s">
        <v>102</v>
      </c>
      <c r="O56" s="281"/>
      <c r="P56" s="86"/>
      <c r="Q56" s="86"/>
      <c r="R56" s="86"/>
      <c r="S56" s="86"/>
      <c r="T56" s="86"/>
      <c r="U56" s="86"/>
      <c r="V56" s="87"/>
      <c r="W56" s="142"/>
      <c r="X56" s="143">
        <f>J56-W56</f>
        <v>0</v>
      </c>
    </row>
    <row r="57" spans="1:24" ht="15.75" thickBot="1" x14ac:dyDescent="0.3">
      <c r="A57" s="473"/>
      <c r="B57" s="42"/>
      <c r="C57" s="43"/>
      <c r="D57" s="43"/>
      <c r="E57" s="44"/>
      <c r="F57" s="45"/>
      <c r="G57" s="144"/>
      <c r="H57" s="47"/>
      <c r="I57" s="48"/>
      <c r="J57" s="49"/>
      <c r="K57" s="145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2"/>
      <c r="W57" s="53"/>
      <c r="X57" s="54"/>
    </row>
    <row r="58" spans="1:24" ht="30.75" customHeight="1" thickBot="1" x14ac:dyDescent="0.3">
      <c r="A58" s="185" t="s">
        <v>55</v>
      </c>
      <c r="B58" s="197"/>
      <c r="C58" s="197"/>
      <c r="D58" s="198"/>
      <c r="E58" s="199"/>
      <c r="F58" s="237"/>
      <c r="G58" s="201">
        <f>SUM(G59)</f>
        <v>3589167</v>
      </c>
      <c r="H58" s="202">
        <f t="shared" ref="H58:X58" si="15">SUM(H59)</f>
        <v>0</v>
      </c>
      <c r="I58" s="203">
        <f t="shared" si="15"/>
        <v>0</v>
      </c>
      <c r="J58" s="204">
        <f t="shared" si="15"/>
        <v>3589167</v>
      </c>
      <c r="K58" s="202">
        <f t="shared" si="15"/>
        <v>0</v>
      </c>
      <c r="L58" s="205">
        <f>445182.06+534869.12+360000</f>
        <v>1340051.18</v>
      </c>
      <c r="M58" s="205">
        <f t="shared" si="15"/>
        <v>0</v>
      </c>
      <c r="N58" s="205">
        <f t="shared" si="15"/>
        <v>0</v>
      </c>
      <c r="O58" s="205"/>
      <c r="P58" s="205">
        <f t="shared" si="15"/>
        <v>0</v>
      </c>
      <c r="Q58" s="205">
        <f t="shared" si="15"/>
        <v>0</v>
      </c>
      <c r="R58" s="205">
        <f t="shared" si="15"/>
        <v>0</v>
      </c>
      <c r="S58" s="205">
        <f t="shared" si="15"/>
        <v>0</v>
      </c>
      <c r="T58" s="205">
        <f t="shared" si="15"/>
        <v>0</v>
      </c>
      <c r="U58" s="205">
        <f t="shared" si="15"/>
        <v>0</v>
      </c>
      <c r="V58" s="203">
        <f t="shared" si="15"/>
        <v>0</v>
      </c>
      <c r="W58" s="204">
        <f t="shared" si="15"/>
        <v>1340051.18</v>
      </c>
      <c r="X58" s="206">
        <f t="shared" si="15"/>
        <v>2249115.8200000003</v>
      </c>
    </row>
    <row r="59" spans="1:24" ht="72" customHeight="1" x14ac:dyDescent="0.25">
      <c r="A59" s="27" t="s">
        <v>56</v>
      </c>
      <c r="B59" s="28">
        <v>21</v>
      </c>
      <c r="C59" s="29">
        <v>472</v>
      </c>
      <c r="D59" s="29" t="s">
        <v>31</v>
      </c>
      <c r="E59" s="30"/>
      <c r="F59" s="31"/>
      <c r="G59" s="254">
        <v>3589167</v>
      </c>
      <c r="H59" s="73"/>
      <c r="I59" s="146"/>
      <c r="J59" s="35">
        <f>(G59+I59)-H59</f>
        <v>3589167</v>
      </c>
      <c r="K59" s="73"/>
      <c r="L59" s="257" t="s">
        <v>81</v>
      </c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445182.06+534869.12+360000</f>
        <v>1340051.18</v>
      </c>
      <c r="X59" s="61">
        <f>J59-W59</f>
        <v>2249115.8200000003</v>
      </c>
    </row>
    <row r="60" spans="1:24" ht="48.75" customHeight="1" x14ac:dyDescent="0.25">
      <c r="A60" s="106"/>
      <c r="B60" s="42"/>
      <c r="C60" s="43"/>
      <c r="D60" s="43"/>
      <c r="E60" s="44"/>
      <c r="F60" s="45"/>
      <c r="G60" s="148"/>
      <c r="H60" s="149"/>
      <c r="I60" s="150" t="s">
        <v>85</v>
      </c>
      <c r="J60" s="151"/>
      <c r="K60" s="50" t="s">
        <v>57</v>
      </c>
      <c r="L60" s="343" t="s">
        <v>82</v>
      </c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48.75" customHeight="1" thickBot="1" x14ac:dyDescent="0.3">
      <c r="A61" s="106"/>
      <c r="B61" s="42"/>
      <c r="C61" s="43"/>
      <c r="D61" s="43"/>
      <c r="E61" s="44"/>
      <c r="F61" s="45"/>
      <c r="G61" s="258"/>
      <c r="H61" s="259"/>
      <c r="I61" s="342"/>
      <c r="J61" s="260"/>
      <c r="K61" s="347"/>
      <c r="L61" s="262" t="s">
        <v>86</v>
      </c>
      <c r="M61" s="346"/>
      <c r="N61" s="346"/>
      <c r="O61" s="346"/>
      <c r="P61" s="346"/>
      <c r="Q61" s="346"/>
      <c r="R61" s="346"/>
      <c r="S61" s="346"/>
      <c r="T61" s="346"/>
      <c r="U61" s="346"/>
      <c r="V61" s="261"/>
      <c r="W61" s="263"/>
      <c r="X61" s="264"/>
    </row>
    <row r="62" spans="1:24" ht="30" customHeight="1" thickBot="1" x14ac:dyDescent="0.3">
      <c r="A62" s="185" t="s">
        <v>58</v>
      </c>
      <c r="B62" s="197"/>
      <c r="C62" s="197"/>
      <c r="D62" s="198"/>
      <c r="E62" s="199"/>
      <c r="F62" s="237"/>
      <c r="G62" s="201">
        <f>SUM(G63:G66)</f>
        <v>5249353</v>
      </c>
      <c r="H62" s="201">
        <f t="shared" ref="H62:X62" si="16">SUM(H63:H66)</f>
        <v>0</v>
      </c>
      <c r="I62" s="201">
        <f t="shared" si="16"/>
        <v>11684075</v>
      </c>
      <c r="J62" s="201">
        <f t="shared" si="16"/>
        <v>16933428</v>
      </c>
      <c r="K62" s="201">
        <f t="shared" si="16"/>
        <v>0</v>
      </c>
      <c r="L62" s="201">
        <f t="shared" si="16"/>
        <v>1145104.5</v>
      </c>
      <c r="M62" s="201">
        <f t="shared" si="16"/>
        <v>0</v>
      </c>
      <c r="N62" s="201">
        <f t="shared" si="16"/>
        <v>0</v>
      </c>
      <c r="O62" s="201">
        <f>SUM(O63:O66)+11509771.77</f>
        <v>11509771.77</v>
      </c>
      <c r="P62" s="201">
        <f t="shared" si="16"/>
        <v>0</v>
      </c>
      <c r="Q62" s="201">
        <f t="shared" si="16"/>
        <v>0</v>
      </c>
      <c r="R62" s="201">
        <f t="shared" si="16"/>
        <v>0</v>
      </c>
      <c r="S62" s="201">
        <f t="shared" si="16"/>
        <v>0</v>
      </c>
      <c r="T62" s="201">
        <f t="shared" si="16"/>
        <v>0</v>
      </c>
      <c r="U62" s="201">
        <f t="shared" si="16"/>
        <v>0</v>
      </c>
      <c r="V62" s="201">
        <f t="shared" si="16"/>
        <v>0</v>
      </c>
      <c r="W62" s="201">
        <f>SUM(W63:W66)+11509771.77</f>
        <v>12654876.27</v>
      </c>
      <c r="X62" s="201">
        <f t="shared" si="16"/>
        <v>15788323.5</v>
      </c>
    </row>
    <row r="63" spans="1:24" ht="27" customHeight="1" x14ac:dyDescent="0.25">
      <c r="A63" s="27" t="s">
        <v>59</v>
      </c>
      <c r="B63" s="28">
        <v>11</v>
      </c>
      <c r="C63" s="29">
        <v>472</v>
      </c>
      <c r="D63" s="29" t="s">
        <v>31</v>
      </c>
      <c r="E63" s="30"/>
      <c r="F63" s="31"/>
      <c r="G63" s="254">
        <v>3842360</v>
      </c>
      <c r="H63" s="73"/>
      <c r="I63" s="146"/>
      <c r="J63" s="35">
        <f>(G63+I63)-H63</f>
        <v>3842360</v>
      </c>
      <c r="K63" s="73"/>
      <c r="L63" s="74"/>
      <c r="M63" s="75"/>
      <c r="N63" s="75"/>
      <c r="O63" s="75"/>
      <c r="P63" s="75"/>
      <c r="Q63" s="75"/>
      <c r="R63" s="75"/>
      <c r="S63" s="75"/>
      <c r="T63" s="75"/>
      <c r="U63" s="75"/>
      <c r="V63" s="147"/>
      <c r="W63" s="39">
        <f>SUM(K63:V63)</f>
        <v>0</v>
      </c>
      <c r="X63" s="61">
        <f>J63-W63</f>
        <v>3842360</v>
      </c>
    </row>
    <row r="64" spans="1:24" ht="9" customHeight="1" x14ac:dyDescent="0.25">
      <c r="A64" s="62"/>
      <c r="B64" s="207"/>
      <c r="C64" s="208"/>
      <c r="D64" s="208"/>
      <c r="E64" s="209"/>
      <c r="F64" s="210"/>
      <c r="G64" s="211"/>
      <c r="H64" s="212"/>
      <c r="I64" s="213"/>
      <c r="J64" s="214"/>
      <c r="K64" s="236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8"/>
      <c r="W64" s="219"/>
      <c r="X64" s="220"/>
    </row>
    <row r="65" spans="1:24" ht="99" customHeight="1" x14ac:dyDescent="0.25">
      <c r="A65" s="106"/>
      <c r="B65" s="100">
        <v>21</v>
      </c>
      <c r="C65" s="101">
        <v>472</v>
      </c>
      <c r="D65" s="101" t="s">
        <v>31</v>
      </c>
      <c r="E65" s="102"/>
      <c r="F65" s="103"/>
      <c r="G65" s="255">
        <v>1406993</v>
      </c>
      <c r="H65" s="80"/>
      <c r="I65" s="305">
        <v>11684075</v>
      </c>
      <c r="J65" s="82">
        <f>(G65+I65)-H65</f>
        <v>13091068</v>
      </c>
      <c r="K65" s="141"/>
      <c r="L65" s="152">
        <v>1145104.5</v>
      </c>
      <c r="M65" s="86"/>
      <c r="N65" s="86"/>
      <c r="O65" s="282" t="s">
        <v>132</v>
      </c>
      <c r="P65" s="86"/>
      <c r="Q65" s="86"/>
      <c r="R65" s="86"/>
      <c r="S65" s="86"/>
      <c r="T65" s="86"/>
      <c r="U65" s="86"/>
      <c r="V65" s="87"/>
      <c r="W65" s="142">
        <v>1145104.5</v>
      </c>
      <c r="X65" s="143">
        <f>J65-W65</f>
        <v>11945963.5</v>
      </c>
    </row>
    <row r="66" spans="1:24" ht="26.25" customHeight="1" thickBot="1" x14ac:dyDescent="0.3">
      <c r="A66" s="106"/>
      <c r="B66" s="42"/>
      <c r="C66" s="43"/>
      <c r="D66" s="43"/>
      <c r="E66" s="44"/>
      <c r="F66" s="45"/>
      <c r="G66" s="144"/>
      <c r="H66" s="47"/>
      <c r="I66" s="48"/>
      <c r="J66" s="49"/>
      <c r="K66" s="50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39" thickBot="1" x14ac:dyDescent="0.3">
      <c r="A67" s="185" t="s">
        <v>60</v>
      </c>
      <c r="B67" s="197"/>
      <c r="C67" s="197"/>
      <c r="D67" s="198"/>
      <c r="E67" s="199"/>
      <c r="F67" s="237"/>
      <c r="G67" s="201">
        <f>SUM(G68)</f>
        <v>0</v>
      </c>
      <c r="H67" s="202">
        <f t="shared" ref="H67:X67" si="17">SUM(H68)</f>
        <v>0</v>
      </c>
      <c r="I67" s="203">
        <f t="shared" si="17"/>
        <v>392262.18</v>
      </c>
      <c r="J67" s="204">
        <f t="shared" si="17"/>
        <v>392262.18</v>
      </c>
      <c r="K67" s="202">
        <f t="shared" si="17"/>
        <v>0</v>
      </c>
      <c r="L67" s="205">
        <f t="shared" si="17"/>
        <v>0</v>
      </c>
      <c r="M67" s="205">
        <v>343420.2</v>
      </c>
      <c r="N67" s="205">
        <f t="shared" si="17"/>
        <v>0</v>
      </c>
      <c r="O67" s="205">
        <f t="shared" si="17"/>
        <v>0</v>
      </c>
      <c r="P67" s="205">
        <f t="shared" si="17"/>
        <v>0</v>
      </c>
      <c r="Q67" s="205">
        <f t="shared" si="17"/>
        <v>0</v>
      </c>
      <c r="R67" s="205">
        <f t="shared" si="17"/>
        <v>0</v>
      </c>
      <c r="S67" s="205">
        <f t="shared" si="17"/>
        <v>0</v>
      </c>
      <c r="T67" s="205">
        <f t="shared" si="17"/>
        <v>0</v>
      </c>
      <c r="U67" s="205">
        <f t="shared" si="17"/>
        <v>0</v>
      </c>
      <c r="V67" s="203">
        <f t="shared" si="17"/>
        <v>0</v>
      </c>
      <c r="W67" s="204">
        <f t="shared" si="17"/>
        <v>343420.2</v>
      </c>
      <c r="X67" s="206">
        <f t="shared" si="17"/>
        <v>48841.979999999981</v>
      </c>
    </row>
    <row r="68" spans="1:24" ht="48.75" x14ac:dyDescent="0.25">
      <c r="A68" s="27" t="s">
        <v>61</v>
      </c>
      <c r="B68" s="28">
        <v>11</v>
      </c>
      <c r="C68" s="29">
        <v>472</v>
      </c>
      <c r="D68" s="29" t="s">
        <v>31</v>
      </c>
      <c r="E68" s="30"/>
      <c r="F68" s="31"/>
      <c r="G68" s="105">
        <v>0</v>
      </c>
      <c r="H68" s="73"/>
      <c r="I68" s="146">
        <f>771200-H71</f>
        <v>392262.18</v>
      </c>
      <c r="J68" s="35">
        <f>+I68</f>
        <v>392262.18</v>
      </c>
      <c r="K68" s="73"/>
      <c r="L68" s="74"/>
      <c r="M68" s="277" t="s">
        <v>92</v>
      </c>
      <c r="N68" s="75"/>
      <c r="O68" s="75"/>
      <c r="P68" s="75"/>
      <c r="Q68" s="75"/>
      <c r="R68" s="75"/>
      <c r="S68" s="75"/>
      <c r="T68" s="75"/>
      <c r="U68" s="75"/>
      <c r="V68" s="147"/>
      <c r="W68" s="39">
        <v>343420.2</v>
      </c>
      <c r="X68" s="61">
        <f>J68-W68</f>
        <v>48841.979999999981</v>
      </c>
    </row>
    <row r="69" spans="1:24" ht="15.75" thickBot="1" x14ac:dyDescent="0.3">
      <c r="A69" s="106"/>
      <c r="B69" s="42"/>
      <c r="C69" s="43"/>
      <c r="D69" s="43"/>
      <c r="E69" s="44"/>
      <c r="F69" s="45"/>
      <c r="G69" s="148"/>
      <c r="H69" s="149"/>
      <c r="I69" s="150"/>
      <c r="J69" s="151"/>
      <c r="K69" s="50" t="s">
        <v>57</v>
      </c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2"/>
      <c r="W69" s="53"/>
      <c r="X69" s="54"/>
    </row>
    <row r="70" spans="1:24" ht="26.25" thickBot="1" x14ac:dyDescent="0.3">
      <c r="A70" s="185" t="s">
        <v>62</v>
      </c>
      <c r="B70" s="197"/>
      <c r="C70" s="197"/>
      <c r="D70" s="198"/>
      <c r="E70" s="199"/>
      <c r="F70" s="237"/>
      <c r="G70" s="201">
        <f>SUM(G71)</f>
        <v>771200</v>
      </c>
      <c r="H70" s="202">
        <f t="shared" ref="H70:X70" si="18">SUM(H71)</f>
        <v>378937.82</v>
      </c>
      <c r="I70" s="203">
        <f t="shared" si="18"/>
        <v>0</v>
      </c>
      <c r="J70" s="204">
        <f t="shared" si="18"/>
        <v>392262.18</v>
      </c>
      <c r="K70" s="202">
        <f t="shared" si="18"/>
        <v>0</v>
      </c>
      <c r="L70" s="205">
        <f t="shared" si="18"/>
        <v>0</v>
      </c>
      <c r="M70" s="205">
        <v>392262.18</v>
      </c>
      <c r="N70" s="205">
        <f t="shared" si="18"/>
        <v>0</v>
      </c>
      <c r="O70" s="205">
        <f t="shared" si="18"/>
        <v>0</v>
      </c>
      <c r="P70" s="205">
        <f t="shared" si="18"/>
        <v>0</v>
      </c>
      <c r="Q70" s="205">
        <f t="shared" si="18"/>
        <v>0</v>
      </c>
      <c r="R70" s="205">
        <f t="shared" si="18"/>
        <v>0</v>
      </c>
      <c r="S70" s="205">
        <f t="shared" si="18"/>
        <v>0</v>
      </c>
      <c r="T70" s="205">
        <f t="shared" si="18"/>
        <v>0</v>
      </c>
      <c r="U70" s="205">
        <f t="shared" si="18"/>
        <v>0</v>
      </c>
      <c r="V70" s="203">
        <f t="shared" si="18"/>
        <v>0</v>
      </c>
      <c r="W70" s="204">
        <f t="shared" si="18"/>
        <v>392262.18</v>
      </c>
      <c r="X70" s="206">
        <f t="shared" si="18"/>
        <v>0</v>
      </c>
    </row>
    <row r="71" spans="1:24" ht="48.75" x14ac:dyDescent="0.25">
      <c r="A71" s="27" t="s">
        <v>61</v>
      </c>
      <c r="B71" s="28">
        <v>11</v>
      </c>
      <c r="C71" s="29">
        <v>472</v>
      </c>
      <c r="D71" s="29" t="s">
        <v>31</v>
      </c>
      <c r="E71" s="30"/>
      <c r="F71" s="31"/>
      <c r="G71" s="254">
        <v>771200</v>
      </c>
      <c r="H71" s="73">
        <v>378937.82</v>
      </c>
      <c r="I71" s="146"/>
      <c r="J71" s="35">
        <f>(G71+I71)-H71</f>
        <v>392262.18</v>
      </c>
      <c r="K71" s="73"/>
      <c r="L71" s="74"/>
      <c r="M71" s="108" t="s">
        <v>91</v>
      </c>
      <c r="N71" s="75"/>
      <c r="O71" s="75"/>
      <c r="P71" s="75"/>
      <c r="Q71" s="75"/>
      <c r="R71" s="75"/>
      <c r="S71" s="75"/>
      <c r="T71" s="75"/>
      <c r="U71" s="75"/>
      <c r="V71" s="147"/>
      <c r="W71" s="39">
        <v>392262.18</v>
      </c>
      <c r="X71" s="61">
        <f>J71-W71</f>
        <v>0</v>
      </c>
    </row>
    <row r="72" spans="1:24" ht="15.75" thickBot="1" x14ac:dyDescent="0.3">
      <c r="A72" s="106"/>
      <c r="B72" s="42"/>
      <c r="C72" s="43"/>
      <c r="D72" s="43"/>
      <c r="E72" s="44"/>
      <c r="F72" s="45"/>
      <c r="G72" s="148"/>
      <c r="H72" s="149"/>
      <c r="I72" s="150"/>
      <c r="J72" s="151"/>
      <c r="K72" s="50" t="s">
        <v>57</v>
      </c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2"/>
      <c r="W72" s="53"/>
      <c r="X72" s="54"/>
    </row>
    <row r="73" spans="1:24" ht="26.25" thickBot="1" x14ac:dyDescent="0.3">
      <c r="A73" s="185" t="s">
        <v>63</v>
      </c>
      <c r="B73" s="197"/>
      <c r="C73" s="197"/>
      <c r="D73" s="198"/>
      <c r="E73" s="199"/>
      <c r="F73" s="237"/>
      <c r="G73" s="201">
        <f>SUM(G74)</f>
        <v>2940000</v>
      </c>
      <c r="H73" s="202">
        <f t="shared" ref="H73:X78" si="19">SUM(H74)</f>
        <v>0</v>
      </c>
      <c r="I73" s="203">
        <f t="shared" si="19"/>
        <v>0</v>
      </c>
      <c r="J73" s="204">
        <f t="shared" si="19"/>
        <v>2940000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>SUM(N74)+1018521.74</f>
        <v>2037043.48</v>
      </c>
      <c r="O73" s="205">
        <f>SUM(O74)+768776</f>
        <v>768776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1018521.74</v>
      </c>
      <c r="X73" s="206">
        <f t="shared" si="19"/>
        <v>1921478.26</v>
      </c>
    </row>
    <row r="74" spans="1:24" ht="31.5" customHeight="1" thickBot="1" x14ac:dyDescent="0.3">
      <c r="A74" s="27" t="s">
        <v>64</v>
      </c>
      <c r="B74" s="28">
        <v>11</v>
      </c>
      <c r="C74" s="29">
        <v>472</v>
      </c>
      <c r="D74" s="29" t="s">
        <v>31</v>
      </c>
      <c r="E74" s="30"/>
      <c r="F74" s="31"/>
      <c r="G74" s="254">
        <v>2940000</v>
      </c>
      <c r="H74" s="73"/>
      <c r="I74" s="146"/>
      <c r="J74" s="35">
        <f>(G74+I74)-H74</f>
        <v>2940000</v>
      </c>
      <c r="K74" s="73"/>
      <c r="L74" s="74"/>
      <c r="M74" s="75"/>
      <c r="N74" s="284">
        <v>1018521.74</v>
      </c>
      <c r="O74" s="288" t="s">
        <v>140</v>
      </c>
      <c r="P74" s="75"/>
      <c r="Q74" s="75"/>
      <c r="R74" s="75"/>
      <c r="S74" s="75"/>
      <c r="T74" s="75"/>
      <c r="U74" s="75"/>
      <c r="V74" s="147"/>
      <c r="W74" s="39">
        <f>SUM(K74:V74)</f>
        <v>1018521.74</v>
      </c>
      <c r="X74" s="61">
        <f>J74-W74</f>
        <v>1921478.26</v>
      </c>
    </row>
    <row r="75" spans="1:24" ht="31.5" customHeight="1" thickBot="1" x14ac:dyDescent="0.3">
      <c r="A75" s="185" t="s">
        <v>74</v>
      </c>
      <c r="B75" s="197"/>
      <c r="C75" s="197"/>
      <c r="D75" s="198"/>
      <c r="E75" s="199"/>
      <c r="F75" s="237"/>
      <c r="G75" s="201">
        <f t="shared" ref="G75:N75" si="20">SUM(G76)</f>
        <v>15000000</v>
      </c>
      <c r="H75" s="202">
        <f t="shared" si="20"/>
        <v>0</v>
      </c>
      <c r="I75" s="203">
        <f t="shared" si="20"/>
        <v>0</v>
      </c>
      <c r="J75" s="204">
        <f t="shared" si="20"/>
        <v>15000000</v>
      </c>
      <c r="K75" s="202">
        <f t="shared" si="20"/>
        <v>0</v>
      </c>
      <c r="L75" s="205">
        <f t="shared" si="20"/>
        <v>2000000</v>
      </c>
      <c r="M75" s="205">
        <f t="shared" si="20"/>
        <v>1000000</v>
      </c>
      <c r="N75" s="205">
        <f t="shared" si="20"/>
        <v>1250000</v>
      </c>
      <c r="O75" s="205">
        <f>SUM(O76)+1250000+2000000</f>
        <v>3250000</v>
      </c>
      <c r="P75" s="205">
        <f>SUM(P76)+1000000</f>
        <v>1000000</v>
      </c>
      <c r="Q75" s="205">
        <f t="shared" ref="Q75:X75" si="21">SUM(Q76)</f>
        <v>0</v>
      </c>
      <c r="R75" s="205">
        <f t="shared" si="21"/>
        <v>0</v>
      </c>
      <c r="S75" s="205">
        <f t="shared" si="21"/>
        <v>0</v>
      </c>
      <c r="T75" s="205">
        <f t="shared" si="21"/>
        <v>0</v>
      </c>
      <c r="U75" s="205">
        <f t="shared" si="21"/>
        <v>0</v>
      </c>
      <c r="V75" s="203">
        <f t="shared" si="21"/>
        <v>0</v>
      </c>
      <c r="W75" s="204">
        <f t="shared" si="21"/>
        <v>4250000</v>
      </c>
      <c r="X75" s="206">
        <f t="shared" si="21"/>
        <v>10750000</v>
      </c>
    </row>
    <row r="76" spans="1:24" ht="27" customHeight="1" thickBot="1" x14ac:dyDescent="0.3">
      <c r="A76" s="27" t="s">
        <v>87</v>
      </c>
      <c r="B76" s="28">
        <v>11</v>
      </c>
      <c r="C76" s="29">
        <v>435</v>
      </c>
      <c r="D76" s="29" t="s">
        <v>31</v>
      </c>
      <c r="E76" s="30"/>
      <c r="F76" s="31"/>
      <c r="G76" s="254">
        <v>15000000</v>
      </c>
      <c r="H76" s="73"/>
      <c r="I76" s="146"/>
      <c r="J76" s="35">
        <f>(G76+I76)-H76</f>
        <v>15000000</v>
      </c>
      <c r="K76" s="73"/>
      <c r="L76" s="74">
        <v>2000000</v>
      </c>
      <c r="M76" s="75">
        <v>1000000</v>
      </c>
      <c r="N76" s="75">
        <v>1250000</v>
      </c>
      <c r="O76" s="348" t="s">
        <v>122</v>
      </c>
      <c r="P76" s="348" t="s">
        <v>143</v>
      </c>
      <c r="Q76" s="284"/>
      <c r="R76" s="75"/>
      <c r="S76" s="75"/>
      <c r="T76" s="75"/>
      <c r="U76" s="75"/>
      <c r="V76" s="147"/>
      <c r="W76" s="39">
        <f>SUM(K76:V76)</f>
        <v>4250000</v>
      </c>
      <c r="X76" s="61">
        <f>J76-W76</f>
        <v>10750000</v>
      </c>
    </row>
    <row r="77" spans="1:24" ht="27" customHeight="1" thickBot="1" x14ac:dyDescent="0.3">
      <c r="A77" s="307"/>
      <c r="B77" s="308"/>
      <c r="C77" s="309"/>
      <c r="D77" s="309"/>
      <c r="E77" s="310"/>
      <c r="F77" s="311"/>
      <c r="G77" s="312"/>
      <c r="H77" s="313"/>
      <c r="I77" s="314"/>
      <c r="J77" s="315"/>
      <c r="K77" s="313"/>
      <c r="L77" s="316"/>
      <c r="M77" s="337"/>
      <c r="N77" s="337"/>
      <c r="O77" s="349" t="s">
        <v>136</v>
      </c>
      <c r="P77" s="317"/>
      <c r="Q77" s="317"/>
      <c r="R77" s="317"/>
      <c r="S77" s="317"/>
      <c r="T77" s="317"/>
      <c r="U77" s="317"/>
      <c r="V77" s="318"/>
      <c r="W77" s="319"/>
      <c r="X77" s="320"/>
    </row>
    <row r="78" spans="1:24" ht="32.25" customHeight="1" thickBot="1" x14ac:dyDescent="0.3">
      <c r="A78" s="185" t="s">
        <v>75</v>
      </c>
      <c r="B78" s="197"/>
      <c r="C78" s="197"/>
      <c r="D78" s="198"/>
      <c r="E78" s="199"/>
      <c r="F78" s="237"/>
      <c r="G78" s="201">
        <f>SUM(G79)</f>
        <v>37000</v>
      </c>
      <c r="H78" s="202">
        <f t="shared" si="19"/>
        <v>0</v>
      </c>
      <c r="I78" s="203">
        <f t="shared" si="19"/>
        <v>0</v>
      </c>
      <c r="J78" s="204">
        <f t="shared" si="19"/>
        <v>37000</v>
      </c>
      <c r="K78" s="202">
        <f t="shared" si="19"/>
        <v>0</v>
      </c>
      <c r="L78" s="205">
        <f t="shared" si="19"/>
        <v>0</v>
      </c>
      <c r="M78" s="205">
        <f t="shared" si="19"/>
        <v>0</v>
      </c>
      <c r="N78" s="205">
        <f t="shared" si="19"/>
        <v>0</v>
      </c>
      <c r="O78" s="205">
        <f>SUM(O79)+29762.34</f>
        <v>29762.34</v>
      </c>
      <c r="P78" s="205">
        <f t="shared" si="19"/>
        <v>0</v>
      </c>
      <c r="Q78" s="205">
        <f t="shared" si="19"/>
        <v>0</v>
      </c>
      <c r="R78" s="205">
        <f t="shared" si="19"/>
        <v>0</v>
      </c>
      <c r="S78" s="205">
        <f t="shared" si="19"/>
        <v>0</v>
      </c>
      <c r="T78" s="205">
        <f t="shared" si="19"/>
        <v>0</v>
      </c>
      <c r="U78" s="205">
        <f t="shared" si="19"/>
        <v>0</v>
      </c>
      <c r="V78" s="203">
        <f t="shared" si="19"/>
        <v>0</v>
      </c>
      <c r="W78" s="204">
        <f t="shared" si="19"/>
        <v>0</v>
      </c>
      <c r="X78" s="206">
        <f t="shared" si="19"/>
        <v>37000</v>
      </c>
    </row>
    <row r="79" spans="1:24" ht="23.25" x14ac:dyDescent="0.25">
      <c r="A79" s="27" t="s">
        <v>76</v>
      </c>
      <c r="B79" s="28">
        <v>11</v>
      </c>
      <c r="C79" s="29">
        <v>472</v>
      </c>
      <c r="D79" s="29" t="s">
        <v>31</v>
      </c>
      <c r="E79" s="30"/>
      <c r="F79" s="31"/>
      <c r="G79" s="254">
        <v>37000</v>
      </c>
      <c r="H79" s="73"/>
      <c r="I79" s="146"/>
      <c r="J79" s="35">
        <f>(G79+I79)-H79</f>
        <v>37000</v>
      </c>
      <c r="K79" s="73"/>
      <c r="L79" s="74"/>
      <c r="M79" s="75"/>
      <c r="N79" s="75"/>
      <c r="O79" s="108" t="s">
        <v>85</v>
      </c>
      <c r="P79" s="75"/>
      <c r="Q79" s="75"/>
      <c r="R79" s="75"/>
      <c r="S79" s="75"/>
      <c r="T79" s="75"/>
      <c r="U79" s="75"/>
      <c r="V79" s="147"/>
      <c r="W79" s="39">
        <f>SUM(K79:V79)</f>
        <v>0</v>
      </c>
      <c r="X79" s="61">
        <f>J79-W79</f>
        <v>37000</v>
      </c>
    </row>
    <row r="80" spans="1:24" ht="15.75" thickBot="1" x14ac:dyDescent="0.3">
      <c r="A80" s="62"/>
      <c r="B80" s="42"/>
      <c r="C80" s="43"/>
      <c r="D80" s="43"/>
      <c r="E80" s="44"/>
      <c r="F80" s="45"/>
      <c r="G80" s="293"/>
      <c r="H80" s="94"/>
      <c r="I80" s="294"/>
      <c r="J80" s="49"/>
      <c r="K80" s="94"/>
      <c r="L80" s="95"/>
      <c r="M80" s="96"/>
      <c r="N80" s="96"/>
      <c r="O80" s="280"/>
      <c r="P80" s="96"/>
      <c r="Q80" s="96"/>
      <c r="R80" s="96"/>
      <c r="S80" s="96"/>
      <c r="T80" s="96"/>
      <c r="U80" s="96"/>
      <c r="V80" s="295"/>
      <c r="W80" s="53"/>
      <c r="X80" s="54"/>
    </row>
    <row r="81" spans="1:24" ht="26.25" thickBot="1" x14ac:dyDescent="0.3">
      <c r="A81" s="185" t="s">
        <v>128</v>
      </c>
      <c r="B81" s="197"/>
      <c r="C81" s="197"/>
      <c r="D81" s="198"/>
      <c r="E81" s="199"/>
      <c r="F81" s="237"/>
      <c r="G81" s="201"/>
      <c r="H81" s="202">
        <f>SUM(H84)</f>
        <v>0</v>
      </c>
      <c r="I81" s="203">
        <f>SUM(I84)</f>
        <v>0</v>
      </c>
      <c r="J81" s="204"/>
      <c r="K81" s="202">
        <f>SUM(K84)</f>
        <v>0</v>
      </c>
      <c r="L81" s="205">
        <f>SUM(L84)</f>
        <v>0</v>
      </c>
      <c r="M81" s="205"/>
      <c r="N81" s="205"/>
      <c r="O81" s="205">
        <v>20597.57</v>
      </c>
      <c r="P81" s="205">
        <f t="shared" ref="P81:V81" si="22">SUM(P84)</f>
        <v>250000</v>
      </c>
      <c r="Q81" s="205">
        <f t="shared" si="22"/>
        <v>0</v>
      </c>
      <c r="R81" s="205">
        <f t="shared" si="22"/>
        <v>0</v>
      </c>
      <c r="S81" s="205">
        <f t="shared" si="22"/>
        <v>0</v>
      </c>
      <c r="T81" s="205">
        <f t="shared" si="22"/>
        <v>0</v>
      </c>
      <c r="U81" s="205">
        <f t="shared" si="22"/>
        <v>0</v>
      </c>
      <c r="V81" s="203">
        <f t="shared" si="22"/>
        <v>0</v>
      </c>
      <c r="W81" s="203">
        <f>SUM(W82)</f>
        <v>20597.57</v>
      </c>
      <c r="X81" s="203">
        <f>SUM(X82)</f>
        <v>9402.43</v>
      </c>
    </row>
    <row r="82" spans="1:24" ht="102.75" x14ac:dyDescent="0.25">
      <c r="A82" s="27" t="s">
        <v>127</v>
      </c>
      <c r="B82" s="28">
        <v>11</v>
      </c>
      <c r="C82" s="29">
        <v>472</v>
      </c>
      <c r="D82" s="29" t="s">
        <v>31</v>
      </c>
      <c r="E82" s="296"/>
      <c r="F82" s="297"/>
      <c r="G82" s="298"/>
      <c r="H82" s="299"/>
      <c r="I82" s="300">
        <v>30000</v>
      </c>
      <c r="J82" s="301">
        <f>+I82</f>
        <v>30000</v>
      </c>
      <c r="K82" s="302"/>
      <c r="L82" s="303"/>
      <c r="M82" s="303"/>
      <c r="N82" s="303"/>
      <c r="O82" s="304" t="s">
        <v>129</v>
      </c>
      <c r="P82" s="303"/>
      <c r="Q82" s="303"/>
      <c r="R82" s="303"/>
      <c r="S82" s="303"/>
      <c r="T82" s="303"/>
      <c r="U82" s="303"/>
      <c r="V82" s="300"/>
      <c r="W82" s="301">
        <v>20597.57</v>
      </c>
      <c r="X82" s="61">
        <f>J82-W82</f>
        <v>9402.43</v>
      </c>
    </row>
    <row r="83" spans="1:24" ht="15.75" thickBot="1" x14ac:dyDescent="0.3">
      <c r="A83" s="62"/>
      <c r="B83" s="42"/>
      <c r="C83" s="43"/>
      <c r="D83" s="43"/>
      <c r="E83" s="44"/>
      <c r="F83" s="45"/>
      <c r="G83" s="293"/>
      <c r="H83" s="94"/>
      <c r="I83" s="294"/>
      <c r="J83" s="49"/>
      <c r="K83" s="94"/>
      <c r="L83" s="95"/>
      <c r="M83" s="96"/>
      <c r="N83" s="96"/>
      <c r="O83" s="280"/>
      <c r="P83" s="96"/>
      <c r="Q83" s="96"/>
      <c r="R83" s="96"/>
      <c r="S83" s="96"/>
      <c r="T83" s="96"/>
      <c r="U83" s="96"/>
      <c r="V83" s="295"/>
      <c r="W83" s="53"/>
      <c r="X83" s="54"/>
    </row>
    <row r="84" spans="1:24" ht="28.5" thickTop="1" thickBot="1" x14ac:dyDescent="0.35">
      <c r="A84" s="161" t="s">
        <v>71</v>
      </c>
      <c r="B84" s="463" t="s">
        <v>28</v>
      </c>
      <c r="C84" s="464"/>
      <c r="D84" s="464"/>
      <c r="E84" s="464"/>
      <c r="F84" s="465"/>
      <c r="G84" s="162">
        <f>SUM(G86:G86)</f>
        <v>3000000</v>
      </c>
      <c r="H84" s="163">
        <f>SUM(H86:H86)</f>
        <v>0</v>
      </c>
      <c r="I84" s="164">
        <f>SUM(I86:I86)</f>
        <v>0</v>
      </c>
      <c r="J84" s="165">
        <f>SUM(J86:J86)</f>
        <v>3000000</v>
      </c>
      <c r="K84" s="163">
        <f t="shared" ref="K84:X84" si="23">SUM(K86:K86)</f>
        <v>0</v>
      </c>
      <c r="L84" s="166">
        <f t="shared" si="23"/>
        <v>0</v>
      </c>
      <c r="M84" s="166">
        <f t="shared" si="23"/>
        <v>250000</v>
      </c>
      <c r="N84" s="166">
        <f t="shared" si="23"/>
        <v>250000</v>
      </c>
      <c r="O84" s="166">
        <f t="shared" si="23"/>
        <v>0</v>
      </c>
      <c r="P84" s="166">
        <f t="shared" si="23"/>
        <v>250000</v>
      </c>
      <c r="Q84" s="166">
        <f t="shared" si="23"/>
        <v>0</v>
      </c>
      <c r="R84" s="166">
        <f t="shared" si="23"/>
        <v>0</v>
      </c>
      <c r="S84" s="166">
        <f t="shared" si="23"/>
        <v>0</v>
      </c>
      <c r="T84" s="166">
        <f t="shared" si="23"/>
        <v>0</v>
      </c>
      <c r="U84" s="166">
        <f t="shared" si="23"/>
        <v>0</v>
      </c>
      <c r="V84" s="164">
        <f t="shared" si="23"/>
        <v>0</v>
      </c>
      <c r="W84" s="165">
        <f>SUM(W86:W86)</f>
        <v>1250000</v>
      </c>
      <c r="X84" s="167">
        <f t="shared" si="23"/>
        <v>1750000</v>
      </c>
    </row>
    <row r="85" spans="1:24" ht="33" customHeight="1" thickTop="1" thickBot="1" x14ac:dyDescent="0.35">
      <c r="A85" s="238" t="s">
        <v>65</v>
      </c>
      <c r="B85" s="239"/>
      <c r="C85" s="239"/>
      <c r="D85" s="239"/>
      <c r="E85" s="239"/>
      <c r="F85" s="240"/>
      <c r="G85" s="241">
        <f>SUM(G86)</f>
        <v>3000000</v>
      </c>
      <c r="H85" s="242">
        <f t="shared" ref="H85:X85" si="24">SUM(H86)</f>
        <v>0</v>
      </c>
      <c r="I85" s="243">
        <f t="shared" si="24"/>
        <v>0</v>
      </c>
      <c r="J85" s="244">
        <f t="shared" si="24"/>
        <v>3000000</v>
      </c>
      <c r="K85" s="242">
        <f t="shared" si="24"/>
        <v>0</v>
      </c>
      <c r="L85" s="245">
        <f t="shared" si="24"/>
        <v>0</v>
      </c>
      <c r="M85" s="245">
        <f>SUM(M86)+500000</f>
        <v>750000</v>
      </c>
      <c r="N85" s="245">
        <f t="shared" si="24"/>
        <v>250000</v>
      </c>
      <c r="O85" s="245">
        <f>SUM(O86)+250000</f>
        <v>250000</v>
      </c>
      <c r="P85" s="245">
        <f t="shared" si="24"/>
        <v>250000</v>
      </c>
      <c r="Q85" s="245">
        <f t="shared" si="24"/>
        <v>0</v>
      </c>
      <c r="R85" s="245">
        <f t="shared" si="24"/>
        <v>0</v>
      </c>
      <c r="S85" s="245">
        <f t="shared" si="24"/>
        <v>0</v>
      </c>
      <c r="T85" s="245">
        <f t="shared" si="24"/>
        <v>0</v>
      </c>
      <c r="U85" s="245">
        <f t="shared" si="24"/>
        <v>0</v>
      </c>
      <c r="V85" s="243">
        <f t="shared" si="24"/>
        <v>0</v>
      </c>
      <c r="W85" s="244">
        <f t="shared" si="24"/>
        <v>1250000</v>
      </c>
      <c r="X85" s="246">
        <f t="shared" si="24"/>
        <v>1750000</v>
      </c>
    </row>
    <row r="86" spans="1:24" ht="23.25" x14ac:dyDescent="0.25">
      <c r="A86" s="153" t="s">
        <v>66</v>
      </c>
      <c r="B86" s="69">
        <v>11</v>
      </c>
      <c r="C86" s="69">
        <v>437</v>
      </c>
      <c r="D86" s="70" t="s">
        <v>31</v>
      </c>
      <c r="E86" s="71"/>
      <c r="F86" s="72"/>
      <c r="G86" s="32">
        <v>3000000</v>
      </c>
      <c r="H86" s="33"/>
      <c r="I86" s="34"/>
      <c r="J86" s="35">
        <f>G86-H86+I86</f>
        <v>3000000</v>
      </c>
      <c r="K86" s="107"/>
      <c r="L86" s="37"/>
      <c r="M86" s="37">
        <v>250000</v>
      </c>
      <c r="N86" s="37">
        <v>250000</v>
      </c>
      <c r="O86" s="286" t="s">
        <v>121</v>
      </c>
      <c r="P86" s="291">
        <v>250000</v>
      </c>
      <c r="Q86" s="37"/>
      <c r="R86" s="37"/>
      <c r="S86" s="37"/>
      <c r="T86" s="37"/>
      <c r="U86" s="37"/>
      <c r="V86" s="38"/>
      <c r="W86" s="39">
        <f>SUM(K86:V86)+500000</f>
        <v>1250000</v>
      </c>
      <c r="X86" s="40">
        <f>J86-W86</f>
        <v>1750000</v>
      </c>
    </row>
    <row r="87" spans="1:24" ht="32.25" customHeight="1" thickBot="1" x14ac:dyDescent="0.3">
      <c r="A87" s="154"/>
      <c r="B87" s="155"/>
      <c r="C87" s="155"/>
      <c r="D87" s="156"/>
      <c r="E87" s="157"/>
      <c r="F87" s="158"/>
      <c r="G87" s="114"/>
      <c r="H87" s="115"/>
      <c r="I87" s="116"/>
      <c r="J87" s="117"/>
      <c r="K87" s="118"/>
      <c r="L87" s="119"/>
      <c r="M87" s="350" t="s">
        <v>96</v>
      </c>
      <c r="N87" s="119"/>
      <c r="O87" s="279"/>
      <c r="P87" s="339"/>
      <c r="Q87" s="119"/>
      <c r="R87" s="119"/>
      <c r="S87" s="120"/>
      <c r="T87" s="119"/>
      <c r="U87" s="119"/>
      <c r="V87" s="121"/>
      <c r="W87" s="122"/>
      <c r="X87" s="159"/>
    </row>
  </sheetData>
  <mergeCells count="13">
    <mergeCell ref="B84:F84"/>
    <mergeCell ref="B8:F8"/>
    <mergeCell ref="B9:F9"/>
    <mergeCell ref="A21:A23"/>
    <mergeCell ref="A34:A36"/>
    <mergeCell ref="B37:F37"/>
    <mergeCell ref="A55:A57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38" fitToHeight="2" orientation="landscape" r:id="rId1"/>
  <rowBreaks count="1" manualBreakCount="1">
    <brk id="57" max="23" man="1"/>
  </rowBreaks>
  <drawing r:id="rId2"/>
  <legacy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tabSelected="1" zoomScaleNormal="100" zoomScaleSheetLayoutView="39" workbookViewId="0">
      <selection activeCell="G14" sqref="G14"/>
    </sheetView>
  </sheetViews>
  <sheetFormatPr baseColWidth="10" defaultRowHeight="15" x14ac:dyDescent="0.25"/>
  <cols>
    <col min="1" max="1" width="35.5703125" style="353" customWidth="1"/>
    <col min="2" max="2" width="3.28515625" style="353" customWidth="1"/>
    <col min="3" max="3" width="4.7109375" style="353" customWidth="1"/>
    <col min="4" max="4" width="4.5703125" style="353" customWidth="1"/>
    <col min="5" max="5" width="5.28515625" style="353" customWidth="1"/>
    <col min="6" max="6" width="4.85546875" style="353" customWidth="1"/>
    <col min="7" max="7" width="17.5703125" style="461" customWidth="1"/>
    <col min="8" max="8" width="14.42578125" style="353" customWidth="1"/>
    <col min="9" max="9" width="18.28515625" style="353" customWidth="1"/>
    <col min="10" max="10" width="17.42578125" style="353" customWidth="1"/>
    <col min="11" max="11" width="16.140625" style="353" customWidth="1"/>
    <col min="12" max="12" width="17.85546875" style="353" customWidth="1"/>
    <col min="13" max="13" width="17.5703125" style="353" customWidth="1"/>
    <col min="14" max="14" width="18.140625" style="353" customWidth="1"/>
    <col min="15" max="15" width="18.28515625" style="353" customWidth="1"/>
    <col min="16" max="16" width="16" style="353" customWidth="1"/>
    <col min="17" max="17" width="16.85546875" style="353" customWidth="1"/>
    <col min="18" max="18" width="15.5703125" style="353" customWidth="1"/>
    <col min="19" max="19" width="13.7109375" style="353" customWidth="1"/>
    <col min="20" max="20" width="15.85546875" style="353" customWidth="1"/>
    <col min="21" max="21" width="14.5703125" style="353" customWidth="1"/>
    <col min="22" max="22" width="13.5703125" style="353" customWidth="1"/>
    <col min="23" max="23" width="20.42578125" style="353" customWidth="1"/>
    <col min="24" max="24" width="21.28515625" style="353" customWidth="1"/>
    <col min="25" max="16384" width="11.42578125" style="353"/>
  </cols>
  <sheetData>
    <row r="1" spans="1:24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4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4" ht="18" x14ac:dyDescent="0.25">
      <c r="A3" s="486" t="s">
        <v>2</v>
      </c>
      <c r="B3" s="486"/>
      <c r="C3" s="486"/>
      <c r="D3" s="486"/>
      <c r="E3" s="486"/>
      <c r="F3" s="486"/>
      <c r="G3" s="486"/>
      <c r="H3" s="486"/>
      <c r="I3" s="486"/>
      <c r="J3" s="486"/>
      <c r="K3" s="486"/>
      <c r="L3" s="486"/>
      <c r="M3" s="486"/>
      <c r="N3" s="486"/>
      <c r="O3" s="486"/>
      <c r="P3" s="486"/>
      <c r="Q3" s="486"/>
      <c r="R3" s="486"/>
      <c r="S3" s="486"/>
      <c r="T3" s="486"/>
      <c r="U3" s="486"/>
      <c r="V3" s="486"/>
      <c r="W3" s="486"/>
      <c r="X3" s="486"/>
    </row>
    <row r="4" spans="1:24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4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4" ht="15.75" thickBot="1" x14ac:dyDescent="0.3">
      <c r="A6" s="1" t="s">
        <v>148</v>
      </c>
      <c r="B6" s="354"/>
      <c r="C6" s="354"/>
      <c r="D6" s="354"/>
      <c r="E6" s="355"/>
      <c r="F6" s="355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4" ht="44.25" customHeight="1" thickBot="1" x14ac:dyDescent="0.35">
      <c r="A7" s="6" t="s">
        <v>4</v>
      </c>
      <c r="B7" s="356" t="s">
        <v>5</v>
      </c>
      <c r="C7" s="357" t="s">
        <v>6</v>
      </c>
      <c r="D7" s="357" t="s">
        <v>7</v>
      </c>
      <c r="E7" s="358" t="s">
        <v>8</v>
      </c>
      <c r="F7" s="359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360" t="s">
        <v>25</v>
      </c>
      <c r="X7" s="361" t="s">
        <v>26</v>
      </c>
    </row>
    <row r="8" spans="1:24" ht="63.75" customHeight="1" thickTop="1" thickBot="1" x14ac:dyDescent="0.35">
      <c r="A8" s="362" t="s">
        <v>70</v>
      </c>
      <c r="B8" s="487" t="s">
        <v>28</v>
      </c>
      <c r="C8" s="488"/>
      <c r="D8" s="488"/>
      <c r="E8" s="488"/>
      <c r="F8" s="489"/>
      <c r="G8" s="462">
        <f t="shared" ref="G8:X8" si="0">SUM(G9+G12+G15+G18+G21+G24+G29+G33+G38+G44+G41+G46+G49)</f>
        <v>39421420</v>
      </c>
      <c r="H8" s="462">
        <f t="shared" si="0"/>
        <v>378937.82</v>
      </c>
      <c r="I8" s="462">
        <f t="shared" si="0"/>
        <v>12076337.18</v>
      </c>
      <c r="J8" s="462">
        <f t="shared" si="0"/>
        <v>51118819.359999999</v>
      </c>
      <c r="K8" s="462">
        <f t="shared" si="0"/>
        <v>187635.11</v>
      </c>
      <c r="L8" s="462">
        <f t="shared" si="0"/>
        <v>5139457.79</v>
      </c>
      <c r="M8" s="462">
        <f t="shared" si="0"/>
        <v>2290236.7400000002</v>
      </c>
      <c r="N8" s="462">
        <f t="shared" si="0"/>
        <v>6058954.7300000004</v>
      </c>
      <c r="O8" s="462">
        <f t="shared" si="0"/>
        <v>16896511.059999999</v>
      </c>
      <c r="P8" s="462">
        <f t="shared" si="0"/>
        <v>2554866.9500000002</v>
      </c>
      <c r="Q8" s="462">
        <f t="shared" si="0"/>
        <v>1617682.35</v>
      </c>
      <c r="R8" s="462">
        <f t="shared" si="0"/>
        <v>0</v>
      </c>
      <c r="S8" s="462">
        <f t="shared" si="0"/>
        <v>0</v>
      </c>
      <c r="T8" s="462">
        <f t="shared" si="0"/>
        <v>0</v>
      </c>
      <c r="U8" s="462">
        <f t="shared" si="0"/>
        <v>0</v>
      </c>
      <c r="V8" s="462">
        <f t="shared" si="0"/>
        <v>0</v>
      </c>
      <c r="W8" s="462">
        <f t="shared" si="0"/>
        <v>26071797.449999996</v>
      </c>
      <c r="X8" s="462">
        <f t="shared" si="0"/>
        <v>36556793.680000007</v>
      </c>
    </row>
    <row r="9" spans="1:24" ht="27" thickTop="1" thickBot="1" x14ac:dyDescent="0.3">
      <c r="A9" s="363" t="s">
        <v>43</v>
      </c>
      <c r="B9" s="364"/>
      <c r="C9" s="365"/>
      <c r="D9" s="365"/>
      <c r="E9" s="366"/>
      <c r="F9" s="367"/>
      <c r="G9" s="368">
        <f>SUM(G10)</f>
        <v>3350000</v>
      </c>
      <c r="H9" s="369">
        <f t="shared" ref="H9:X9" si="1">SUM(H10)</f>
        <v>0</v>
      </c>
      <c r="I9" s="370">
        <f t="shared" si="1"/>
        <v>0</v>
      </c>
      <c r="J9" s="371">
        <f t="shared" si="1"/>
        <v>3350000</v>
      </c>
      <c r="K9" s="369">
        <f t="shared" si="1"/>
        <v>187635.11</v>
      </c>
      <c r="L9" s="372">
        <f t="shared" si="1"/>
        <v>187635.11</v>
      </c>
      <c r="M9" s="372">
        <f t="shared" si="1"/>
        <v>187887.35999999999</v>
      </c>
      <c r="N9" s="372">
        <f t="shared" si="1"/>
        <v>186958</v>
      </c>
      <c r="O9" s="372">
        <f>SUM(O10)+188200.95</f>
        <v>188200.95</v>
      </c>
      <c r="P9" s="372">
        <f t="shared" si="1"/>
        <v>188200.95</v>
      </c>
      <c r="Q9" s="372">
        <f t="shared" si="1"/>
        <v>367682.35</v>
      </c>
      <c r="R9" s="372">
        <f t="shared" si="1"/>
        <v>0</v>
      </c>
      <c r="S9" s="372">
        <f t="shared" si="1"/>
        <v>0</v>
      </c>
      <c r="T9" s="372">
        <f t="shared" si="1"/>
        <v>0</v>
      </c>
      <c r="U9" s="372">
        <f t="shared" si="1"/>
        <v>0</v>
      </c>
      <c r="V9" s="370">
        <f t="shared" si="1"/>
        <v>0</v>
      </c>
      <c r="W9" s="371">
        <f t="shared" si="1"/>
        <v>1305998.8799999999</v>
      </c>
      <c r="X9" s="373">
        <f t="shared" si="1"/>
        <v>2044001.12</v>
      </c>
    </row>
    <row r="10" spans="1:24" ht="34.5" x14ac:dyDescent="0.25">
      <c r="A10" s="374" t="s">
        <v>44</v>
      </c>
      <c r="B10" s="375">
        <v>11</v>
      </c>
      <c r="C10" s="376">
        <v>435</v>
      </c>
      <c r="D10" s="376" t="s">
        <v>31</v>
      </c>
      <c r="E10" s="377"/>
      <c r="F10" s="378"/>
      <c r="G10" s="251">
        <v>3350000</v>
      </c>
      <c r="H10" s="33"/>
      <c r="I10" s="34"/>
      <c r="J10" s="35">
        <f>(G10+I10)-H10</f>
        <v>3350000</v>
      </c>
      <c r="K10" s="33">
        <v>187635.11</v>
      </c>
      <c r="L10" s="36">
        <v>187635.11</v>
      </c>
      <c r="M10" s="37">
        <v>187887.35999999999</v>
      </c>
      <c r="N10" s="37">
        <v>186958</v>
      </c>
      <c r="O10" s="286" t="s">
        <v>119</v>
      </c>
      <c r="P10" s="291">
        <v>188200.95</v>
      </c>
      <c r="Q10" s="291">
        <v>367682.35</v>
      </c>
      <c r="R10" s="37"/>
      <c r="S10" s="37"/>
      <c r="T10" s="37"/>
      <c r="U10" s="37"/>
      <c r="V10" s="38"/>
      <c r="W10" s="39">
        <f>SUM(K10:V10)</f>
        <v>1305998.8799999999</v>
      </c>
      <c r="X10" s="40">
        <f>J10-W10</f>
        <v>2044001.12</v>
      </c>
    </row>
    <row r="11" spans="1:24" ht="15.75" thickBot="1" x14ac:dyDescent="0.3">
      <c r="A11" s="379"/>
      <c r="B11" s="380"/>
      <c r="C11" s="381"/>
      <c r="D11" s="381"/>
      <c r="E11" s="382"/>
      <c r="F11" s="383"/>
      <c r="G11" s="46"/>
      <c r="H11" s="47"/>
      <c r="I11" s="48"/>
      <c r="J11" s="49"/>
      <c r="K11" s="50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2"/>
      <c r="W11" s="53"/>
      <c r="X11" s="384"/>
    </row>
    <row r="12" spans="1:24" ht="26.25" thickBot="1" x14ac:dyDescent="0.3">
      <c r="A12" s="385" t="s">
        <v>45</v>
      </c>
      <c r="B12" s="386"/>
      <c r="C12" s="387"/>
      <c r="D12" s="387"/>
      <c r="E12" s="388"/>
      <c r="F12" s="389"/>
      <c r="G12" s="390">
        <f t="shared" ref="G12:X12" si="2">SUM(G13:G13)</f>
        <v>500000</v>
      </c>
      <c r="H12" s="391">
        <f t="shared" si="2"/>
        <v>0</v>
      </c>
      <c r="I12" s="392">
        <f t="shared" si="2"/>
        <v>0</v>
      </c>
      <c r="J12" s="393">
        <f t="shared" si="2"/>
        <v>500000</v>
      </c>
      <c r="K12" s="391">
        <f t="shared" si="2"/>
        <v>0</v>
      </c>
      <c r="L12" s="394">
        <f t="shared" si="2"/>
        <v>0</v>
      </c>
      <c r="M12" s="394">
        <f t="shared" si="2"/>
        <v>0</v>
      </c>
      <c r="N12" s="394">
        <f>SUM(N13:N13)+250000</f>
        <v>500000</v>
      </c>
      <c r="O12" s="394">
        <f t="shared" si="2"/>
        <v>0</v>
      </c>
      <c r="P12" s="394">
        <f t="shared" si="2"/>
        <v>0</v>
      </c>
      <c r="Q12" s="394">
        <f t="shared" si="2"/>
        <v>0</v>
      </c>
      <c r="R12" s="394">
        <f t="shared" si="2"/>
        <v>0</v>
      </c>
      <c r="S12" s="394">
        <f t="shared" si="2"/>
        <v>0</v>
      </c>
      <c r="T12" s="394">
        <f t="shared" si="2"/>
        <v>0</v>
      </c>
      <c r="U12" s="394">
        <f t="shared" si="2"/>
        <v>0</v>
      </c>
      <c r="V12" s="392">
        <f t="shared" si="2"/>
        <v>0</v>
      </c>
      <c r="W12" s="393">
        <f t="shared" si="2"/>
        <v>250000</v>
      </c>
      <c r="X12" s="395">
        <f t="shared" si="2"/>
        <v>250000</v>
      </c>
    </row>
    <row r="13" spans="1:24" ht="23.25" x14ac:dyDescent="0.25">
      <c r="A13" s="374" t="s">
        <v>46</v>
      </c>
      <c r="B13" s="375">
        <v>11</v>
      </c>
      <c r="C13" s="376">
        <v>435</v>
      </c>
      <c r="D13" s="376" t="s">
        <v>31</v>
      </c>
      <c r="E13" s="377"/>
      <c r="F13" s="378"/>
      <c r="G13" s="251">
        <v>500000</v>
      </c>
      <c r="H13" s="33"/>
      <c r="I13" s="34"/>
      <c r="J13" s="35">
        <f>(G13+I13)-H13</f>
        <v>500000</v>
      </c>
      <c r="K13" s="33"/>
      <c r="L13" s="36"/>
      <c r="M13" s="37"/>
      <c r="N13" s="37">
        <v>250000</v>
      </c>
      <c r="O13" s="37"/>
      <c r="P13" s="37"/>
      <c r="Q13" s="37"/>
      <c r="R13" s="37"/>
      <c r="S13" s="37"/>
      <c r="T13" s="37"/>
      <c r="U13" s="37"/>
      <c r="V13" s="38"/>
      <c r="W13" s="39">
        <f>SUM(K13:V13)</f>
        <v>250000</v>
      </c>
      <c r="X13" s="40">
        <f>J13-W13</f>
        <v>250000</v>
      </c>
    </row>
    <row r="14" spans="1:24" ht="28.5" customHeight="1" thickBot="1" x14ac:dyDescent="0.3">
      <c r="A14" s="396"/>
      <c r="B14" s="380"/>
      <c r="C14" s="381"/>
      <c r="D14" s="381"/>
      <c r="E14" s="382"/>
      <c r="F14" s="383"/>
      <c r="G14" s="46"/>
      <c r="H14" s="47"/>
      <c r="I14" s="48"/>
      <c r="J14" s="49"/>
      <c r="K14" s="50"/>
      <c r="L14" s="51"/>
      <c r="M14" s="51"/>
      <c r="N14" s="278" t="s">
        <v>108</v>
      </c>
      <c r="O14" s="51"/>
      <c r="P14" s="51"/>
      <c r="Q14" s="51"/>
      <c r="R14" s="51"/>
      <c r="S14" s="51"/>
      <c r="T14" s="51"/>
      <c r="U14" s="51"/>
      <c r="V14" s="52"/>
      <c r="W14" s="53"/>
      <c r="X14" s="384"/>
    </row>
    <row r="15" spans="1:24" ht="26.25" thickBot="1" x14ac:dyDescent="0.3">
      <c r="A15" s="385" t="s">
        <v>47</v>
      </c>
      <c r="B15" s="386"/>
      <c r="C15" s="387"/>
      <c r="D15" s="387"/>
      <c r="E15" s="388"/>
      <c r="F15" s="389"/>
      <c r="G15" s="390">
        <f>SUM(G16)</f>
        <v>584700</v>
      </c>
      <c r="H15" s="391">
        <f t="shared" ref="H15:X15" si="3">SUM(H16)</f>
        <v>0</v>
      </c>
      <c r="I15" s="392">
        <f t="shared" si="3"/>
        <v>0</v>
      </c>
      <c r="J15" s="393">
        <f t="shared" si="3"/>
        <v>584700</v>
      </c>
      <c r="K15" s="391">
        <f t="shared" si="3"/>
        <v>0</v>
      </c>
      <c r="L15" s="394">
        <f t="shared" si="3"/>
        <v>0</v>
      </c>
      <c r="M15" s="394">
        <f t="shared" si="3"/>
        <v>0</v>
      </c>
      <c r="N15" s="394">
        <f>SUM(N16:N17)+968286.25</f>
        <v>968286.25</v>
      </c>
      <c r="O15" s="394">
        <f t="shared" si="3"/>
        <v>0</v>
      </c>
      <c r="P15" s="394">
        <f t="shared" si="3"/>
        <v>0</v>
      </c>
      <c r="Q15" s="394">
        <f t="shared" si="3"/>
        <v>0</v>
      </c>
      <c r="R15" s="394">
        <f t="shared" si="3"/>
        <v>0</v>
      </c>
      <c r="S15" s="394">
        <f t="shared" si="3"/>
        <v>0</v>
      </c>
      <c r="T15" s="394">
        <f t="shared" si="3"/>
        <v>0</v>
      </c>
      <c r="U15" s="394">
        <f t="shared" si="3"/>
        <v>0</v>
      </c>
      <c r="V15" s="392">
        <f t="shared" si="3"/>
        <v>0</v>
      </c>
      <c r="W15" s="393">
        <f t="shared" si="3"/>
        <v>0</v>
      </c>
      <c r="X15" s="395">
        <f t="shared" si="3"/>
        <v>584700</v>
      </c>
    </row>
    <row r="16" spans="1:24" ht="36.75" x14ac:dyDescent="0.25">
      <c r="A16" s="374" t="s">
        <v>48</v>
      </c>
      <c r="B16" s="375">
        <v>11</v>
      </c>
      <c r="C16" s="376">
        <v>472</v>
      </c>
      <c r="D16" s="376" t="s">
        <v>31</v>
      </c>
      <c r="E16" s="377"/>
      <c r="F16" s="378"/>
      <c r="G16" s="251">
        <v>584700</v>
      </c>
      <c r="H16" s="33"/>
      <c r="I16" s="34"/>
      <c r="J16" s="35">
        <f>(G16+I16)-H16</f>
        <v>584700</v>
      </c>
      <c r="K16" s="107"/>
      <c r="L16" s="37"/>
      <c r="M16" s="37"/>
      <c r="N16" s="283" t="s">
        <v>110</v>
      </c>
      <c r="O16" s="37"/>
      <c r="P16" s="37"/>
      <c r="Q16" s="37"/>
      <c r="R16" s="37"/>
      <c r="S16" s="37"/>
      <c r="T16" s="37"/>
      <c r="U16" s="37"/>
      <c r="V16" s="38"/>
      <c r="W16" s="39">
        <f>SUM(K16:V16)</f>
        <v>0</v>
      </c>
      <c r="X16" s="40">
        <f>J16-W16</f>
        <v>584700</v>
      </c>
    </row>
    <row r="17" spans="1:24" ht="15.75" thickBot="1" x14ac:dyDescent="0.3">
      <c r="A17" s="379"/>
      <c r="B17" s="380"/>
      <c r="C17" s="381"/>
      <c r="D17" s="381"/>
      <c r="E17" s="382"/>
      <c r="F17" s="383"/>
      <c r="G17" s="46"/>
      <c r="H17" s="47"/>
      <c r="I17" s="48"/>
      <c r="J17" s="49"/>
      <c r="K17" s="50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2"/>
      <c r="W17" s="53"/>
      <c r="X17" s="384"/>
    </row>
    <row r="18" spans="1:24" ht="26.25" thickBot="1" x14ac:dyDescent="0.3">
      <c r="A18" s="385" t="s">
        <v>49</v>
      </c>
      <c r="B18" s="386"/>
      <c r="C18" s="387"/>
      <c r="D18" s="387"/>
      <c r="E18" s="388"/>
      <c r="F18" s="389"/>
      <c r="G18" s="390">
        <f>SUM(G19)</f>
        <v>2000000</v>
      </c>
      <c r="H18" s="391">
        <f t="shared" ref="H18:X18" si="4">SUM(H19)</f>
        <v>0</v>
      </c>
      <c r="I18" s="392">
        <f t="shared" si="4"/>
        <v>0</v>
      </c>
      <c r="J18" s="393">
        <f t="shared" si="4"/>
        <v>2000000</v>
      </c>
      <c r="K18" s="391">
        <f t="shared" si="4"/>
        <v>0</v>
      </c>
      <c r="L18" s="394">
        <f t="shared" si="4"/>
        <v>166667</v>
      </c>
      <c r="M18" s="394">
        <f t="shared" si="4"/>
        <v>166667</v>
      </c>
      <c r="N18" s="394">
        <f t="shared" si="4"/>
        <v>166667</v>
      </c>
      <c r="O18" s="394">
        <f t="shared" si="4"/>
        <v>200000</v>
      </c>
      <c r="P18" s="394">
        <f t="shared" si="4"/>
        <v>166666</v>
      </c>
      <c r="Q18" s="394">
        <f t="shared" si="4"/>
        <v>0</v>
      </c>
      <c r="R18" s="394">
        <f t="shared" si="4"/>
        <v>0</v>
      </c>
      <c r="S18" s="394">
        <f t="shared" si="4"/>
        <v>0</v>
      </c>
      <c r="T18" s="394">
        <f t="shared" si="4"/>
        <v>0</v>
      </c>
      <c r="U18" s="394">
        <f t="shared" si="4"/>
        <v>0</v>
      </c>
      <c r="V18" s="392">
        <f t="shared" si="4"/>
        <v>0</v>
      </c>
      <c r="W18" s="393">
        <f t="shared" si="4"/>
        <v>866667</v>
      </c>
      <c r="X18" s="395">
        <f t="shared" si="4"/>
        <v>1133333</v>
      </c>
    </row>
    <row r="19" spans="1:24" ht="34.5" x14ac:dyDescent="0.25">
      <c r="A19" s="374" t="s">
        <v>50</v>
      </c>
      <c r="B19" s="375">
        <v>11</v>
      </c>
      <c r="C19" s="376">
        <v>472</v>
      </c>
      <c r="D19" s="376" t="s">
        <v>31</v>
      </c>
      <c r="E19" s="377"/>
      <c r="F19" s="378"/>
      <c r="G19" s="251">
        <v>2000000</v>
      </c>
      <c r="H19" s="33"/>
      <c r="I19" s="34"/>
      <c r="J19" s="35">
        <f>(G19+I19)-H19</f>
        <v>2000000</v>
      </c>
      <c r="K19" s="33"/>
      <c r="L19" s="36">
        <v>166667</v>
      </c>
      <c r="M19" s="37">
        <v>166667</v>
      </c>
      <c r="N19" s="37">
        <v>166667</v>
      </c>
      <c r="O19" s="291">
        <v>200000</v>
      </c>
      <c r="P19" s="291">
        <v>166666</v>
      </c>
      <c r="Q19" s="37"/>
      <c r="R19" s="37"/>
      <c r="S19" s="37"/>
      <c r="T19" s="283"/>
      <c r="U19" s="283"/>
      <c r="V19" s="38"/>
      <c r="W19" s="39">
        <f>SUM(K19:V19)</f>
        <v>866667</v>
      </c>
      <c r="X19" s="40">
        <f>J19-W19</f>
        <v>1133333</v>
      </c>
    </row>
    <row r="20" spans="1:24" ht="27" customHeight="1" thickBot="1" x14ac:dyDescent="0.3">
      <c r="A20" s="397"/>
      <c r="B20" s="364"/>
      <c r="C20" s="365"/>
      <c r="D20" s="365"/>
      <c r="E20" s="366"/>
      <c r="F20" s="367"/>
      <c r="G20" s="114"/>
      <c r="H20" s="115"/>
      <c r="I20" s="116"/>
      <c r="J20" s="117"/>
      <c r="K20" s="118"/>
      <c r="L20" s="119"/>
      <c r="M20" s="119"/>
      <c r="N20" s="279" t="s">
        <v>107</v>
      </c>
      <c r="O20" s="119"/>
      <c r="P20" s="119"/>
      <c r="Q20" s="119"/>
      <c r="R20" s="119"/>
      <c r="S20" s="119"/>
      <c r="T20" s="279"/>
      <c r="U20" s="279"/>
      <c r="V20" s="121"/>
      <c r="W20" s="122"/>
      <c r="X20" s="159"/>
    </row>
    <row r="21" spans="1:24" ht="39" thickBot="1" x14ac:dyDescent="0.3">
      <c r="A21" s="385" t="s">
        <v>51</v>
      </c>
      <c r="B21" s="386"/>
      <c r="C21" s="387"/>
      <c r="D21" s="387"/>
      <c r="E21" s="388"/>
      <c r="F21" s="389"/>
      <c r="G21" s="390">
        <f>SUM(G22)</f>
        <v>2400000</v>
      </c>
      <c r="H21" s="391">
        <f t="shared" ref="H21:X21" si="5">SUM(H22)</f>
        <v>0</v>
      </c>
      <c r="I21" s="392">
        <f t="shared" si="5"/>
        <v>0</v>
      </c>
      <c r="J21" s="393">
        <f t="shared" si="5"/>
        <v>2400000</v>
      </c>
      <c r="K21" s="391">
        <f t="shared" si="5"/>
        <v>0</v>
      </c>
      <c r="L21" s="394">
        <f t="shared" si="5"/>
        <v>300000</v>
      </c>
      <c r="M21" s="394">
        <f t="shared" si="5"/>
        <v>200000</v>
      </c>
      <c r="N21" s="394">
        <f t="shared" si="5"/>
        <v>200000</v>
      </c>
      <c r="O21" s="394">
        <f>SUM(O22)+200000</f>
        <v>200000</v>
      </c>
      <c r="P21" s="394">
        <f t="shared" si="5"/>
        <v>200000</v>
      </c>
      <c r="Q21" s="394">
        <f t="shared" si="5"/>
        <v>0</v>
      </c>
      <c r="R21" s="394">
        <f t="shared" si="5"/>
        <v>0</v>
      </c>
      <c r="S21" s="394">
        <f t="shared" si="5"/>
        <v>0</v>
      </c>
      <c r="T21" s="394">
        <f t="shared" si="5"/>
        <v>0</v>
      </c>
      <c r="U21" s="394">
        <f t="shared" si="5"/>
        <v>0</v>
      </c>
      <c r="V21" s="392">
        <f t="shared" si="5"/>
        <v>0</v>
      </c>
      <c r="W21" s="393">
        <f t="shared" si="5"/>
        <v>900000</v>
      </c>
      <c r="X21" s="395">
        <f t="shared" si="5"/>
        <v>1500000</v>
      </c>
    </row>
    <row r="22" spans="1:24" ht="18.75" customHeight="1" x14ac:dyDescent="0.25">
      <c r="A22" s="374" t="s">
        <v>52</v>
      </c>
      <c r="B22" s="375">
        <v>11</v>
      </c>
      <c r="C22" s="376">
        <v>473</v>
      </c>
      <c r="D22" s="376" t="s">
        <v>31</v>
      </c>
      <c r="E22" s="377"/>
      <c r="F22" s="378"/>
      <c r="G22" s="251">
        <v>2400000</v>
      </c>
      <c r="H22" s="33"/>
      <c r="I22" s="34"/>
      <c r="J22" s="35">
        <f>(G22+I22)-H22</f>
        <v>2400000</v>
      </c>
      <c r="K22" s="33"/>
      <c r="L22" s="36">
        <v>300000</v>
      </c>
      <c r="M22" s="37">
        <v>200000</v>
      </c>
      <c r="N22" s="37">
        <v>200000</v>
      </c>
      <c r="O22" s="286" t="s">
        <v>120</v>
      </c>
      <c r="P22" s="291">
        <v>200000</v>
      </c>
      <c r="Q22" s="37"/>
      <c r="R22" s="37"/>
      <c r="S22" s="37"/>
      <c r="T22" s="283"/>
      <c r="U22" s="283"/>
      <c r="V22" s="38"/>
      <c r="W22" s="39">
        <f>SUM(K22:V22)</f>
        <v>900000</v>
      </c>
      <c r="X22" s="40">
        <f>J22-W22</f>
        <v>1500000</v>
      </c>
    </row>
    <row r="23" spans="1:24" ht="15.75" thickBot="1" x14ac:dyDescent="0.3">
      <c r="A23" s="398"/>
      <c r="B23" s="399"/>
      <c r="C23" s="400"/>
      <c r="D23" s="400"/>
      <c r="E23" s="401"/>
      <c r="F23" s="402"/>
      <c r="G23" s="129"/>
      <c r="H23" s="130"/>
      <c r="I23" s="131"/>
      <c r="J23" s="132"/>
      <c r="K23" s="133"/>
      <c r="L23" s="134"/>
      <c r="M23" s="134"/>
      <c r="N23" s="134"/>
      <c r="O23" s="134"/>
      <c r="P23" s="134"/>
      <c r="Q23" s="134"/>
      <c r="R23" s="134"/>
      <c r="S23" s="134"/>
      <c r="T23" s="403"/>
      <c r="U23" s="134"/>
      <c r="V23" s="137"/>
      <c r="W23" s="138"/>
      <c r="X23" s="404"/>
    </row>
    <row r="24" spans="1:24" ht="39.75" thickTop="1" thickBot="1" x14ac:dyDescent="0.3">
      <c r="A24" s="363" t="s">
        <v>53</v>
      </c>
      <c r="B24" s="405"/>
      <c r="C24" s="405"/>
      <c r="D24" s="405"/>
      <c r="E24" s="406"/>
      <c r="F24" s="407"/>
      <c r="G24" s="368">
        <f>SUM(G25+G27)</f>
        <v>3000000</v>
      </c>
      <c r="H24" s="369">
        <f t="shared" ref="H24:X24" si="6">SUM(H25+H27)</f>
        <v>0</v>
      </c>
      <c r="I24" s="370">
        <f t="shared" si="6"/>
        <v>0</v>
      </c>
      <c r="J24" s="371">
        <f t="shared" si="6"/>
        <v>3000000</v>
      </c>
      <c r="K24" s="369">
        <f t="shared" si="6"/>
        <v>0</v>
      </c>
      <c r="L24" s="372">
        <f t="shared" si="6"/>
        <v>0</v>
      </c>
      <c r="M24" s="372">
        <f t="shared" si="6"/>
        <v>0</v>
      </c>
      <c r="N24" s="372">
        <f>SUM(N25:N28)+500000</f>
        <v>750000</v>
      </c>
      <c r="O24" s="372">
        <f>SUM(O25:O28)+500000</f>
        <v>750000</v>
      </c>
      <c r="P24" s="372">
        <f t="shared" si="6"/>
        <v>1000000</v>
      </c>
      <c r="Q24" s="372">
        <f t="shared" si="6"/>
        <v>0</v>
      </c>
      <c r="R24" s="372">
        <f t="shared" si="6"/>
        <v>0</v>
      </c>
      <c r="S24" s="372">
        <f t="shared" si="6"/>
        <v>0</v>
      </c>
      <c r="T24" s="372">
        <f t="shared" si="6"/>
        <v>0</v>
      </c>
      <c r="U24" s="372">
        <f t="shared" si="6"/>
        <v>0</v>
      </c>
      <c r="V24" s="370">
        <f t="shared" si="6"/>
        <v>0</v>
      </c>
      <c r="W24" s="371">
        <f t="shared" si="6"/>
        <v>1500000</v>
      </c>
      <c r="X24" s="373">
        <f t="shared" si="6"/>
        <v>1500000</v>
      </c>
    </row>
    <row r="25" spans="1:24" ht="23.25" x14ac:dyDescent="0.25">
      <c r="A25" s="374" t="s">
        <v>54</v>
      </c>
      <c r="B25" s="375">
        <v>21</v>
      </c>
      <c r="C25" s="376">
        <v>431</v>
      </c>
      <c r="D25" s="376" t="s">
        <v>31</v>
      </c>
      <c r="E25" s="377"/>
      <c r="F25" s="378"/>
      <c r="G25" s="32">
        <v>3000000</v>
      </c>
      <c r="H25" s="33"/>
      <c r="I25" s="34"/>
      <c r="J25" s="35">
        <f>(G25+I25)-H25</f>
        <v>3000000</v>
      </c>
      <c r="K25" s="107"/>
      <c r="L25" s="37"/>
      <c r="M25" s="37"/>
      <c r="N25" s="37">
        <v>250000</v>
      </c>
      <c r="O25" s="286">
        <v>250000</v>
      </c>
      <c r="P25" s="291">
        <v>1000000</v>
      </c>
      <c r="Q25" s="37"/>
      <c r="R25" s="37"/>
      <c r="S25" s="37"/>
      <c r="T25" s="37"/>
      <c r="U25" s="37"/>
      <c r="V25" s="38"/>
      <c r="W25" s="39">
        <f>SUM(K25:V25)</f>
        <v>1500000</v>
      </c>
      <c r="X25" s="40">
        <f>J25-W25</f>
        <v>1500000</v>
      </c>
    </row>
    <row r="26" spans="1:24" ht="24" customHeight="1" x14ac:dyDescent="0.25">
      <c r="A26" s="490"/>
      <c r="B26" s="408"/>
      <c r="C26" s="409"/>
      <c r="D26" s="409"/>
      <c r="E26" s="410"/>
      <c r="F26" s="411"/>
      <c r="G26" s="412"/>
      <c r="H26" s="413"/>
      <c r="I26" s="414"/>
      <c r="J26" s="415"/>
      <c r="K26" s="416"/>
      <c r="L26" s="417"/>
      <c r="M26" s="417"/>
      <c r="N26" s="417"/>
      <c r="O26" s="418" t="s">
        <v>107</v>
      </c>
      <c r="P26" s="417"/>
      <c r="Q26" s="417"/>
      <c r="R26" s="417"/>
      <c r="S26" s="417"/>
      <c r="T26" s="417"/>
      <c r="U26" s="417"/>
      <c r="V26" s="419"/>
      <c r="W26" s="420"/>
      <c r="X26" s="421"/>
    </row>
    <row r="27" spans="1:24" ht="36" customHeight="1" x14ac:dyDescent="0.25">
      <c r="A27" s="490"/>
      <c r="B27" s="422"/>
      <c r="C27" s="423"/>
      <c r="D27" s="423"/>
      <c r="E27" s="424"/>
      <c r="F27" s="425"/>
      <c r="G27" s="426"/>
      <c r="H27" s="80"/>
      <c r="I27" s="81"/>
      <c r="J27" s="82">
        <f>(G27+I27)-H27</f>
        <v>0</v>
      </c>
      <c r="K27" s="141"/>
      <c r="L27" s="86"/>
      <c r="M27" s="86"/>
      <c r="N27" s="282" t="s">
        <v>102</v>
      </c>
      <c r="O27" s="281"/>
      <c r="P27" s="86"/>
      <c r="Q27" s="86"/>
      <c r="R27" s="86"/>
      <c r="S27" s="86"/>
      <c r="T27" s="86"/>
      <c r="U27" s="86"/>
      <c r="V27" s="87"/>
      <c r="W27" s="142"/>
      <c r="X27" s="427">
        <f>J27-W27</f>
        <v>0</v>
      </c>
    </row>
    <row r="28" spans="1:24" ht="15.75" thickBot="1" x14ac:dyDescent="0.3">
      <c r="A28" s="491"/>
      <c r="B28" s="380"/>
      <c r="C28" s="381"/>
      <c r="D28" s="381"/>
      <c r="E28" s="382"/>
      <c r="F28" s="383"/>
      <c r="G28" s="46"/>
      <c r="H28" s="47"/>
      <c r="I28" s="48"/>
      <c r="J28" s="49"/>
      <c r="K28" s="145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384"/>
    </row>
    <row r="29" spans="1:24" ht="30.75" customHeight="1" thickBot="1" x14ac:dyDescent="0.3">
      <c r="A29" s="385" t="s">
        <v>55</v>
      </c>
      <c r="B29" s="386"/>
      <c r="C29" s="386"/>
      <c r="D29" s="387"/>
      <c r="E29" s="388"/>
      <c r="F29" s="428"/>
      <c r="G29" s="390">
        <f>SUM(G30)</f>
        <v>3589167</v>
      </c>
      <c r="H29" s="391">
        <f t="shared" ref="H29:X29" si="7">SUM(H30)</f>
        <v>0</v>
      </c>
      <c r="I29" s="392">
        <f t="shared" si="7"/>
        <v>0</v>
      </c>
      <c r="J29" s="393">
        <f t="shared" si="7"/>
        <v>3589167</v>
      </c>
      <c r="K29" s="391">
        <f t="shared" si="7"/>
        <v>0</v>
      </c>
      <c r="L29" s="394">
        <f>445182.06+534869.12+360000</f>
        <v>1340051.18</v>
      </c>
      <c r="M29" s="394">
        <f t="shared" si="7"/>
        <v>0</v>
      </c>
      <c r="N29" s="394">
        <f t="shared" si="7"/>
        <v>0</v>
      </c>
      <c r="O29" s="394"/>
      <c r="P29" s="394">
        <f t="shared" si="7"/>
        <v>0</v>
      </c>
      <c r="Q29" s="394">
        <f t="shared" si="7"/>
        <v>0</v>
      </c>
      <c r="R29" s="394">
        <f t="shared" si="7"/>
        <v>0</v>
      </c>
      <c r="S29" s="394">
        <f t="shared" si="7"/>
        <v>0</v>
      </c>
      <c r="T29" s="394">
        <f t="shared" si="7"/>
        <v>0</v>
      </c>
      <c r="U29" s="394">
        <f t="shared" si="7"/>
        <v>0</v>
      </c>
      <c r="V29" s="392">
        <f t="shared" si="7"/>
        <v>0</v>
      </c>
      <c r="W29" s="393">
        <f t="shared" si="7"/>
        <v>1340051.18</v>
      </c>
      <c r="X29" s="395">
        <f t="shared" si="7"/>
        <v>2249115.8200000003</v>
      </c>
    </row>
    <row r="30" spans="1:24" ht="72" customHeight="1" x14ac:dyDescent="0.25">
      <c r="A30" s="374" t="s">
        <v>56</v>
      </c>
      <c r="B30" s="375">
        <v>21</v>
      </c>
      <c r="C30" s="376">
        <v>472</v>
      </c>
      <c r="D30" s="376" t="s">
        <v>31</v>
      </c>
      <c r="E30" s="377"/>
      <c r="F30" s="378"/>
      <c r="G30" s="251">
        <v>3589167</v>
      </c>
      <c r="H30" s="33"/>
      <c r="I30" s="34"/>
      <c r="J30" s="35">
        <f>(G30+I30)-H30</f>
        <v>3589167</v>
      </c>
      <c r="K30" s="33"/>
      <c r="L30" s="429" t="s">
        <v>81</v>
      </c>
      <c r="M30" s="37"/>
      <c r="N30" s="37"/>
      <c r="O30" s="37"/>
      <c r="P30" s="37"/>
      <c r="Q30" s="37"/>
      <c r="R30" s="37"/>
      <c r="S30" s="37"/>
      <c r="T30" s="37"/>
      <c r="U30" s="37"/>
      <c r="V30" s="38"/>
      <c r="W30" s="39">
        <f>445182.06+534869.12+360000</f>
        <v>1340051.18</v>
      </c>
      <c r="X30" s="40">
        <f>J30-W30</f>
        <v>2249115.8200000003</v>
      </c>
    </row>
    <row r="31" spans="1:24" ht="48.75" customHeight="1" x14ac:dyDescent="0.25">
      <c r="A31" s="379"/>
      <c r="B31" s="380"/>
      <c r="C31" s="381"/>
      <c r="D31" s="381"/>
      <c r="E31" s="382"/>
      <c r="F31" s="383"/>
      <c r="G31" s="148"/>
      <c r="H31" s="149"/>
      <c r="I31" s="150" t="s">
        <v>85</v>
      </c>
      <c r="J31" s="151"/>
      <c r="K31" s="50" t="s">
        <v>57</v>
      </c>
      <c r="L31" s="430" t="s">
        <v>82</v>
      </c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384"/>
    </row>
    <row r="32" spans="1:24" ht="48.75" customHeight="1" thickBot="1" x14ac:dyDescent="0.3">
      <c r="A32" s="379"/>
      <c r="B32" s="380"/>
      <c r="C32" s="381"/>
      <c r="D32" s="381"/>
      <c r="E32" s="382"/>
      <c r="F32" s="383"/>
      <c r="G32" s="258"/>
      <c r="H32" s="259"/>
      <c r="I32" s="342"/>
      <c r="J32" s="260"/>
      <c r="K32" s="347"/>
      <c r="L32" s="431" t="s">
        <v>86</v>
      </c>
      <c r="M32" s="346"/>
      <c r="N32" s="346"/>
      <c r="O32" s="346"/>
      <c r="P32" s="346"/>
      <c r="Q32" s="346"/>
      <c r="R32" s="346"/>
      <c r="S32" s="346"/>
      <c r="T32" s="346"/>
      <c r="U32" s="346"/>
      <c r="V32" s="261"/>
      <c r="W32" s="263"/>
      <c r="X32" s="432"/>
    </row>
    <row r="33" spans="1:24" ht="30" customHeight="1" thickBot="1" x14ac:dyDescent="0.3">
      <c r="A33" s="385" t="s">
        <v>58</v>
      </c>
      <c r="B33" s="386"/>
      <c r="C33" s="386"/>
      <c r="D33" s="387"/>
      <c r="E33" s="388"/>
      <c r="F33" s="428"/>
      <c r="G33" s="390">
        <f>SUM(G34:G37)</f>
        <v>5249353</v>
      </c>
      <c r="H33" s="390">
        <f t="shared" ref="H33:X33" si="8">SUM(H34:H37)</f>
        <v>0</v>
      </c>
      <c r="I33" s="390">
        <f t="shared" si="8"/>
        <v>11684075</v>
      </c>
      <c r="J33" s="390">
        <f t="shared" si="8"/>
        <v>16933428</v>
      </c>
      <c r="K33" s="390">
        <f t="shared" si="8"/>
        <v>0</v>
      </c>
      <c r="L33" s="390">
        <f t="shared" si="8"/>
        <v>1145104.5</v>
      </c>
      <c r="M33" s="390">
        <f t="shared" si="8"/>
        <v>0</v>
      </c>
      <c r="N33" s="390">
        <f t="shared" si="8"/>
        <v>0</v>
      </c>
      <c r="O33" s="390">
        <f>SUM(O34:O37)+11509771.77</f>
        <v>11509771.77</v>
      </c>
      <c r="P33" s="390">
        <f t="shared" si="8"/>
        <v>0</v>
      </c>
      <c r="Q33" s="390">
        <f t="shared" si="8"/>
        <v>0</v>
      </c>
      <c r="R33" s="390">
        <f t="shared" si="8"/>
        <v>0</v>
      </c>
      <c r="S33" s="390">
        <f t="shared" si="8"/>
        <v>0</v>
      </c>
      <c r="T33" s="390">
        <f t="shared" si="8"/>
        <v>0</v>
      </c>
      <c r="U33" s="390">
        <f t="shared" si="8"/>
        <v>0</v>
      </c>
      <c r="V33" s="390">
        <f t="shared" si="8"/>
        <v>0</v>
      </c>
      <c r="W33" s="390">
        <f>SUM(W34:W37)+11509771.77</f>
        <v>12654876.27</v>
      </c>
      <c r="X33" s="390">
        <f t="shared" si="8"/>
        <v>15788323.5</v>
      </c>
    </row>
    <row r="34" spans="1:24" ht="27" customHeight="1" x14ac:dyDescent="0.25">
      <c r="A34" s="374" t="s">
        <v>59</v>
      </c>
      <c r="B34" s="375">
        <v>11</v>
      </c>
      <c r="C34" s="376">
        <v>472</v>
      </c>
      <c r="D34" s="376" t="s">
        <v>31</v>
      </c>
      <c r="E34" s="377"/>
      <c r="F34" s="378"/>
      <c r="G34" s="251">
        <v>3842360</v>
      </c>
      <c r="H34" s="33"/>
      <c r="I34" s="34"/>
      <c r="J34" s="35">
        <f>(G34+I34)-H34</f>
        <v>3842360</v>
      </c>
      <c r="K34" s="33"/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0</v>
      </c>
      <c r="X34" s="40">
        <f>J34-W34</f>
        <v>3842360</v>
      </c>
    </row>
    <row r="35" spans="1:24" ht="9" customHeight="1" x14ac:dyDescent="0.25">
      <c r="A35" s="396"/>
      <c r="B35" s="408"/>
      <c r="C35" s="409"/>
      <c r="D35" s="409"/>
      <c r="E35" s="410"/>
      <c r="F35" s="411"/>
      <c r="G35" s="412"/>
      <c r="H35" s="413"/>
      <c r="I35" s="414"/>
      <c r="J35" s="415"/>
      <c r="K35" s="416"/>
      <c r="L35" s="417"/>
      <c r="M35" s="417"/>
      <c r="N35" s="417"/>
      <c r="O35" s="417"/>
      <c r="P35" s="417"/>
      <c r="Q35" s="417"/>
      <c r="R35" s="417"/>
      <c r="S35" s="417"/>
      <c r="T35" s="417"/>
      <c r="U35" s="417"/>
      <c r="V35" s="419"/>
      <c r="W35" s="420"/>
      <c r="X35" s="421"/>
    </row>
    <row r="36" spans="1:24" ht="99" customHeight="1" x14ac:dyDescent="0.25">
      <c r="A36" s="379"/>
      <c r="B36" s="422">
        <v>21</v>
      </c>
      <c r="C36" s="423">
        <v>472</v>
      </c>
      <c r="D36" s="423" t="s">
        <v>31</v>
      </c>
      <c r="E36" s="424"/>
      <c r="F36" s="425"/>
      <c r="G36" s="252">
        <v>1406993</v>
      </c>
      <c r="H36" s="80"/>
      <c r="I36" s="305">
        <v>11684075</v>
      </c>
      <c r="J36" s="82">
        <f>(G36+I36)-H36</f>
        <v>13091068</v>
      </c>
      <c r="K36" s="141"/>
      <c r="L36" s="152">
        <v>1145104.5</v>
      </c>
      <c r="M36" s="86"/>
      <c r="N36" s="86"/>
      <c r="O36" s="282" t="s">
        <v>132</v>
      </c>
      <c r="P36" s="86"/>
      <c r="Q36" s="86"/>
      <c r="R36" s="86"/>
      <c r="S36" s="86"/>
      <c r="T36" s="86"/>
      <c r="U36" s="86"/>
      <c r="V36" s="87"/>
      <c r="W36" s="142">
        <v>1145104.5</v>
      </c>
      <c r="X36" s="427">
        <f>J36-W36</f>
        <v>11945963.5</v>
      </c>
    </row>
    <row r="37" spans="1:24" ht="26.25" customHeight="1" thickBot="1" x14ac:dyDescent="0.3">
      <c r="A37" s="379"/>
      <c r="B37" s="380"/>
      <c r="C37" s="381"/>
      <c r="D37" s="381"/>
      <c r="E37" s="382"/>
      <c r="F37" s="383"/>
      <c r="G37" s="46"/>
      <c r="H37" s="47"/>
      <c r="I37" s="48"/>
      <c r="J37" s="49"/>
      <c r="K37" s="50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2"/>
      <c r="W37" s="53"/>
      <c r="X37" s="384"/>
    </row>
    <row r="38" spans="1:24" ht="39" thickBot="1" x14ac:dyDescent="0.3">
      <c r="A38" s="385" t="s">
        <v>60</v>
      </c>
      <c r="B38" s="386"/>
      <c r="C38" s="386"/>
      <c r="D38" s="387"/>
      <c r="E38" s="388"/>
      <c r="F38" s="428"/>
      <c r="G38" s="390">
        <f>SUM(G39)</f>
        <v>0</v>
      </c>
      <c r="H38" s="391">
        <f t="shared" ref="H38:X38" si="9">SUM(H39)</f>
        <v>0</v>
      </c>
      <c r="I38" s="392">
        <f t="shared" si="9"/>
        <v>392262.18</v>
      </c>
      <c r="J38" s="393">
        <f t="shared" si="9"/>
        <v>392262.18</v>
      </c>
      <c r="K38" s="391">
        <f t="shared" si="9"/>
        <v>0</v>
      </c>
      <c r="L38" s="394">
        <f t="shared" si="9"/>
        <v>0</v>
      </c>
      <c r="M38" s="394">
        <v>343420.2</v>
      </c>
      <c r="N38" s="394">
        <f t="shared" si="9"/>
        <v>0</v>
      </c>
      <c r="O38" s="394">
        <f t="shared" si="9"/>
        <v>0</v>
      </c>
      <c r="P38" s="394">
        <f t="shared" si="9"/>
        <v>0</v>
      </c>
      <c r="Q38" s="394">
        <f t="shared" si="9"/>
        <v>0</v>
      </c>
      <c r="R38" s="394">
        <f t="shared" si="9"/>
        <v>0</v>
      </c>
      <c r="S38" s="394">
        <f t="shared" si="9"/>
        <v>0</v>
      </c>
      <c r="T38" s="394">
        <f t="shared" si="9"/>
        <v>0</v>
      </c>
      <c r="U38" s="394">
        <f t="shared" si="9"/>
        <v>0</v>
      </c>
      <c r="V38" s="392">
        <f t="shared" si="9"/>
        <v>0</v>
      </c>
      <c r="W38" s="393">
        <f t="shared" si="9"/>
        <v>343420.2</v>
      </c>
      <c r="X38" s="395">
        <f t="shared" si="9"/>
        <v>48841.979999999981</v>
      </c>
    </row>
    <row r="39" spans="1:24" ht="48.75" x14ac:dyDescent="0.25">
      <c r="A39" s="374" t="s">
        <v>61</v>
      </c>
      <c r="B39" s="375">
        <v>11</v>
      </c>
      <c r="C39" s="376">
        <v>472</v>
      </c>
      <c r="D39" s="376" t="s">
        <v>31</v>
      </c>
      <c r="E39" s="377"/>
      <c r="F39" s="378"/>
      <c r="G39" s="32">
        <v>0</v>
      </c>
      <c r="H39" s="33"/>
      <c r="I39" s="34">
        <f>771200-H42</f>
        <v>392262.18</v>
      </c>
      <c r="J39" s="35">
        <f>+I39</f>
        <v>392262.18</v>
      </c>
      <c r="K39" s="33"/>
      <c r="L39" s="36"/>
      <c r="M39" s="433" t="s">
        <v>92</v>
      </c>
      <c r="N39" s="37"/>
      <c r="O39" s="37"/>
      <c r="P39" s="37"/>
      <c r="Q39" s="37"/>
      <c r="R39" s="37"/>
      <c r="S39" s="37"/>
      <c r="T39" s="37"/>
      <c r="U39" s="37"/>
      <c r="V39" s="38"/>
      <c r="W39" s="39">
        <v>343420.2</v>
      </c>
      <c r="X39" s="40">
        <f>J39-W39</f>
        <v>48841.979999999981</v>
      </c>
    </row>
    <row r="40" spans="1:24" ht="15.75" thickBot="1" x14ac:dyDescent="0.3">
      <c r="A40" s="379"/>
      <c r="B40" s="380"/>
      <c r="C40" s="381"/>
      <c r="D40" s="381"/>
      <c r="E40" s="382"/>
      <c r="F40" s="383"/>
      <c r="G40" s="148"/>
      <c r="H40" s="149"/>
      <c r="I40" s="150"/>
      <c r="J40" s="151"/>
      <c r="K40" s="50" t="s">
        <v>57</v>
      </c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2"/>
      <c r="W40" s="53"/>
      <c r="X40" s="384"/>
    </row>
    <row r="41" spans="1:24" ht="26.25" thickBot="1" x14ac:dyDescent="0.3">
      <c r="A41" s="385" t="s">
        <v>62</v>
      </c>
      <c r="B41" s="386"/>
      <c r="C41" s="386"/>
      <c r="D41" s="387"/>
      <c r="E41" s="388"/>
      <c r="F41" s="428"/>
      <c r="G41" s="390">
        <f>SUM(G42)</f>
        <v>771200</v>
      </c>
      <c r="H41" s="391">
        <f t="shared" ref="H41:X41" si="10">SUM(H42)</f>
        <v>378937.82</v>
      </c>
      <c r="I41" s="392">
        <f t="shared" si="10"/>
        <v>0</v>
      </c>
      <c r="J41" s="393">
        <f t="shared" si="10"/>
        <v>392262.18</v>
      </c>
      <c r="K41" s="391">
        <f t="shared" si="10"/>
        <v>0</v>
      </c>
      <c r="L41" s="394">
        <f t="shared" si="10"/>
        <v>0</v>
      </c>
      <c r="M41" s="394">
        <v>392262.18</v>
      </c>
      <c r="N41" s="394">
        <f t="shared" si="10"/>
        <v>0</v>
      </c>
      <c r="O41" s="394">
        <f t="shared" si="10"/>
        <v>0</v>
      </c>
      <c r="P41" s="394">
        <f t="shared" si="10"/>
        <v>0</v>
      </c>
      <c r="Q41" s="394">
        <f t="shared" si="10"/>
        <v>0</v>
      </c>
      <c r="R41" s="394">
        <f t="shared" si="10"/>
        <v>0</v>
      </c>
      <c r="S41" s="394">
        <f t="shared" si="10"/>
        <v>0</v>
      </c>
      <c r="T41" s="394">
        <f t="shared" si="10"/>
        <v>0</v>
      </c>
      <c r="U41" s="394">
        <f t="shared" si="10"/>
        <v>0</v>
      </c>
      <c r="V41" s="392">
        <f t="shared" si="10"/>
        <v>0</v>
      </c>
      <c r="W41" s="393">
        <f t="shared" si="10"/>
        <v>392262.18</v>
      </c>
      <c r="X41" s="395">
        <f t="shared" si="10"/>
        <v>0</v>
      </c>
    </row>
    <row r="42" spans="1:24" ht="48.75" x14ac:dyDescent="0.25">
      <c r="A42" s="374" t="s">
        <v>61</v>
      </c>
      <c r="B42" s="375">
        <v>11</v>
      </c>
      <c r="C42" s="376">
        <v>472</v>
      </c>
      <c r="D42" s="376" t="s">
        <v>31</v>
      </c>
      <c r="E42" s="377"/>
      <c r="F42" s="378"/>
      <c r="G42" s="251">
        <v>771200</v>
      </c>
      <c r="H42" s="33">
        <v>378937.82</v>
      </c>
      <c r="I42" s="34"/>
      <c r="J42" s="35">
        <f>(G42+I42)-H42</f>
        <v>392262.18</v>
      </c>
      <c r="K42" s="33"/>
      <c r="L42" s="36"/>
      <c r="M42" s="283" t="s">
        <v>91</v>
      </c>
      <c r="N42" s="37"/>
      <c r="O42" s="37"/>
      <c r="P42" s="37"/>
      <c r="Q42" s="37"/>
      <c r="R42" s="37"/>
      <c r="S42" s="37"/>
      <c r="T42" s="37"/>
      <c r="U42" s="37"/>
      <c r="V42" s="38"/>
      <c r="W42" s="39">
        <v>392262.18</v>
      </c>
      <c r="X42" s="40">
        <f>J42-W42</f>
        <v>0</v>
      </c>
    </row>
    <row r="43" spans="1:24" ht="15.75" thickBot="1" x14ac:dyDescent="0.3">
      <c r="A43" s="379"/>
      <c r="B43" s="380"/>
      <c r="C43" s="381"/>
      <c r="D43" s="381"/>
      <c r="E43" s="382"/>
      <c r="F43" s="383"/>
      <c r="G43" s="148"/>
      <c r="H43" s="149"/>
      <c r="I43" s="150"/>
      <c r="J43" s="151"/>
      <c r="K43" s="50" t="s">
        <v>57</v>
      </c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  <c r="X43" s="384"/>
    </row>
    <row r="44" spans="1:24" ht="26.25" thickBot="1" x14ac:dyDescent="0.3">
      <c r="A44" s="385" t="s">
        <v>63</v>
      </c>
      <c r="B44" s="386"/>
      <c r="C44" s="386"/>
      <c r="D44" s="387"/>
      <c r="E44" s="388"/>
      <c r="F44" s="428"/>
      <c r="G44" s="390">
        <f>SUM(G45)</f>
        <v>2940000</v>
      </c>
      <c r="H44" s="391">
        <f t="shared" ref="H44:X49" si="11">SUM(H45)</f>
        <v>0</v>
      </c>
      <c r="I44" s="392">
        <f t="shared" si="11"/>
        <v>0</v>
      </c>
      <c r="J44" s="393">
        <f t="shared" si="11"/>
        <v>2940000</v>
      </c>
      <c r="K44" s="391">
        <f t="shared" si="11"/>
        <v>0</v>
      </c>
      <c r="L44" s="394">
        <f t="shared" si="11"/>
        <v>0</v>
      </c>
      <c r="M44" s="394">
        <f t="shared" si="11"/>
        <v>0</v>
      </c>
      <c r="N44" s="394">
        <f>SUM(N45)+1018521.74</f>
        <v>2037043.48</v>
      </c>
      <c r="O44" s="394">
        <f>SUM(O45)+768776</f>
        <v>768776</v>
      </c>
      <c r="P44" s="394">
        <f t="shared" si="11"/>
        <v>0</v>
      </c>
      <c r="Q44" s="394">
        <f t="shared" si="11"/>
        <v>0</v>
      </c>
      <c r="R44" s="394">
        <f t="shared" si="11"/>
        <v>0</v>
      </c>
      <c r="S44" s="394">
        <f t="shared" si="11"/>
        <v>0</v>
      </c>
      <c r="T44" s="394">
        <f t="shared" si="11"/>
        <v>0</v>
      </c>
      <c r="U44" s="394">
        <f t="shared" si="11"/>
        <v>0</v>
      </c>
      <c r="V44" s="392">
        <f t="shared" si="11"/>
        <v>0</v>
      </c>
      <c r="W44" s="393">
        <f t="shared" si="11"/>
        <v>1018521.74</v>
      </c>
      <c r="X44" s="395">
        <f t="shared" si="11"/>
        <v>1921478.26</v>
      </c>
    </row>
    <row r="45" spans="1:24" ht="31.5" customHeight="1" thickBot="1" x14ac:dyDescent="0.3">
      <c r="A45" s="374" t="s">
        <v>64</v>
      </c>
      <c r="B45" s="375">
        <v>11</v>
      </c>
      <c r="C45" s="376">
        <v>472</v>
      </c>
      <c r="D45" s="376" t="s">
        <v>31</v>
      </c>
      <c r="E45" s="377"/>
      <c r="F45" s="378"/>
      <c r="G45" s="251">
        <v>2940000</v>
      </c>
      <c r="H45" s="33"/>
      <c r="I45" s="34"/>
      <c r="J45" s="35">
        <f>(G45+I45)-H45</f>
        <v>2940000</v>
      </c>
      <c r="K45" s="33"/>
      <c r="L45" s="36"/>
      <c r="M45" s="37"/>
      <c r="N45" s="291">
        <v>1018521.74</v>
      </c>
      <c r="O45" s="286" t="s">
        <v>140</v>
      </c>
      <c r="P45" s="37"/>
      <c r="Q45" s="37"/>
      <c r="R45" s="37"/>
      <c r="S45" s="37"/>
      <c r="T45" s="37"/>
      <c r="U45" s="37"/>
      <c r="V45" s="38"/>
      <c r="W45" s="39">
        <f>SUM(K45:V45)</f>
        <v>1018521.74</v>
      </c>
      <c r="X45" s="40">
        <f>J45-W45</f>
        <v>1921478.26</v>
      </c>
    </row>
    <row r="46" spans="1:24" ht="31.5" customHeight="1" thickBot="1" x14ac:dyDescent="0.3">
      <c r="A46" s="385" t="s">
        <v>74</v>
      </c>
      <c r="B46" s="386"/>
      <c r="C46" s="386"/>
      <c r="D46" s="387"/>
      <c r="E46" s="388"/>
      <c r="F46" s="428"/>
      <c r="G46" s="390">
        <f t="shared" ref="G46:N46" si="12">SUM(G47)</f>
        <v>15000000</v>
      </c>
      <c r="H46" s="391">
        <f t="shared" si="12"/>
        <v>0</v>
      </c>
      <c r="I46" s="392">
        <f t="shared" si="12"/>
        <v>0</v>
      </c>
      <c r="J46" s="393">
        <f t="shared" si="12"/>
        <v>15000000</v>
      </c>
      <c r="K46" s="391">
        <f t="shared" si="12"/>
        <v>0</v>
      </c>
      <c r="L46" s="394">
        <f t="shared" si="12"/>
        <v>2000000</v>
      </c>
      <c r="M46" s="394">
        <f t="shared" si="12"/>
        <v>1000000</v>
      </c>
      <c r="N46" s="394">
        <f t="shared" si="12"/>
        <v>1250000</v>
      </c>
      <c r="O46" s="394">
        <f>SUM(O47)+1250000+2000000</f>
        <v>3250000</v>
      </c>
      <c r="P46" s="394">
        <f>SUM(P47)+1000000</f>
        <v>1000000</v>
      </c>
      <c r="Q46" s="394">
        <f t="shared" ref="Q46:X46" si="13">SUM(Q47)</f>
        <v>1250000</v>
      </c>
      <c r="R46" s="394">
        <f t="shared" si="13"/>
        <v>0</v>
      </c>
      <c r="S46" s="394">
        <f t="shared" si="13"/>
        <v>0</v>
      </c>
      <c r="T46" s="394">
        <f t="shared" si="13"/>
        <v>0</v>
      </c>
      <c r="U46" s="394">
        <f t="shared" si="13"/>
        <v>0</v>
      </c>
      <c r="V46" s="392">
        <f t="shared" si="13"/>
        <v>0</v>
      </c>
      <c r="W46" s="393">
        <f t="shared" si="13"/>
        <v>5500000</v>
      </c>
      <c r="X46" s="395">
        <f t="shared" si="13"/>
        <v>9500000</v>
      </c>
    </row>
    <row r="47" spans="1:24" ht="27" customHeight="1" thickBot="1" x14ac:dyDescent="0.3">
      <c r="A47" s="374" t="s">
        <v>87</v>
      </c>
      <c r="B47" s="375">
        <v>11</v>
      </c>
      <c r="C47" s="376">
        <v>435</v>
      </c>
      <c r="D47" s="376" t="s">
        <v>31</v>
      </c>
      <c r="E47" s="377"/>
      <c r="F47" s="378"/>
      <c r="G47" s="251">
        <v>15000000</v>
      </c>
      <c r="H47" s="33"/>
      <c r="I47" s="34"/>
      <c r="J47" s="35">
        <f>(G47+I47)-H47</f>
        <v>15000000</v>
      </c>
      <c r="K47" s="33"/>
      <c r="L47" s="36">
        <v>2000000</v>
      </c>
      <c r="M47" s="37">
        <v>1000000</v>
      </c>
      <c r="N47" s="37">
        <v>1250000</v>
      </c>
      <c r="O47" s="286" t="s">
        <v>122</v>
      </c>
      <c r="P47" s="286" t="s">
        <v>143</v>
      </c>
      <c r="Q47" s="291">
        <v>1250000</v>
      </c>
      <c r="R47" s="37"/>
      <c r="S47" s="37"/>
      <c r="T47" s="37"/>
      <c r="U47" s="37"/>
      <c r="V47" s="38"/>
      <c r="W47" s="39">
        <f>SUM(K47:V47)</f>
        <v>5500000</v>
      </c>
      <c r="X47" s="40">
        <f>J47-W47</f>
        <v>9500000</v>
      </c>
    </row>
    <row r="48" spans="1:24" ht="27" customHeight="1" thickBot="1" x14ac:dyDescent="0.3">
      <c r="A48" s="434"/>
      <c r="B48" s="435"/>
      <c r="C48" s="436"/>
      <c r="D48" s="436"/>
      <c r="E48" s="437"/>
      <c r="F48" s="438"/>
      <c r="G48" s="439"/>
      <c r="H48" s="440"/>
      <c r="I48" s="441"/>
      <c r="J48" s="315"/>
      <c r="K48" s="440"/>
      <c r="L48" s="442"/>
      <c r="M48" s="443"/>
      <c r="N48" s="443"/>
      <c r="O48" s="444" t="s">
        <v>136</v>
      </c>
      <c r="P48" s="344"/>
      <c r="Q48" s="344"/>
      <c r="R48" s="344"/>
      <c r="S48" s="344"/>
      <c r="T48" s="344"/>
      <c r="U48" s="344"/>
      <c r="V48" s="445"/>
      <c r="W48" s="319"/>
      <c r="X48" s="446"/>
    </row>
    <row r="49" spans="1:24" ht="32.25" customHeight="1" thickBot="1" x14ac:dyDescent="0.3">
      <c r="A49" s="385" t="s">
        <v>75</v>
      </c>
      <c r="B49" s="386"/>
      <c r="C49" s="386"/>
      <c r="D49" s="387"/>
      <c r="E49" s="388"/>
      <c r="F49" s="428"/>
      <c r="G49" s="390">
        <f>SUM(G50)</f>
        <v>37000</v>
      </c>
      <c r="H49" s="391">
        <f t="shared" si="11"/>
        <v>0</v>
      </c>
      <c r="I49" s="392">
        <f t="shared" si="11"/>
        <v>0</v>
      </c>
      <c r="J49" s="393">
        <f t="shared" si="11"/>
        <v>37000</v>
      </c>
      <c r="K49" s="391">
        <f t="shared" si="11"/>
        <v>0</v>
      </c>
      <c r="L49" s="394">
        <f t="shared" si="11"/>
        <v>0</v>
      </c>
      <c r="M49" s="394">
        <f t="shared" si="11"/>
        <v>0</v>
      </c>
      <c r="N49" s="394">
        <f t="shared" si="11"/>
        <v>0</v>
      </c>
      <c r="O49" s="394">
        <f>SUM(O50)+29762.34</f>
        <v>29762.34</v>
      </c>
      <c r="P49" s="394">
        <f t="shared" si="11"/>
        <v>0</v>
      </c>
      <c r="Q49" s="394">
        <f t="shared" si="11"/>
        <v>0</v>
      </c>
      <c r="R49" s="394">
        <f t="shared" si="11"/>
        <v>0</v>
      </c>
      <c r="S49" s="394">
        <f t="shared" si="11"/>
        <v>0</v>
      </c>
      <c r="T49" s="394">
        <f t="shared" si="11"/>
        <v>0</v>
      </c>
      <c r="U49" s="394">
        <f t="shared" si="11"/>
        <v>0</v>
      </c>
      <c r="V49" s="392">
        <f t="shared" si="11"/>
        <v>0</v>
      </c>
      <c r="W49" s="393">
        <f t="shared" si="11"/>
        <v>0</v>
      </c>
      <c r="X49" s="395">
        <f t="shared" si="11"/>
        <v>37000</v>
      </c>
    </row>
    <row r="50" spans="1:24" ht="23.25" x14ac:dyDescent="0.25">
      <c r="A50" s="374" t="s">
        <v>76</v>
      </c>
      <c r="B50" s="375">
        <v>11</v>
      </c>
      <c r="C50" s="376">
        <v>472</v>
      </c>
      <c r="D50" s="376" t="s">
        <v>31</v>
      </c>
      <c r="E50" s="377"/>
      <c r="F50" s="378"/>
      <c r="G50" s="251">
        <v>37000</v>
      </c>
      <c r="H50" s="33"/>
      <c r="I50" s="34"/>
      <c r="J50" s="35">
        <f>(G50+I50)-H50</f>
        <v>37000</v>
      </c>
      <c r="K50" s="33"/>
      <c r="L50" s="36"/>
      <c r="M50" s="37"/>
      <c r="N50" s="37"/>
      <c r="O50" s="283" t="s">
        <v>85</v>
      </c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40">
        <f>J50-W50</f>
        <v>37000</v>
      </c>
    </row>
    <row r="51" spans="1:24" ht="15.75" thickBot="1" x14ac:dyDescent="0.3">
      <c r="A51" s="396"/>
      <c r="B51" s="380"/>
      <c r="C51" s="381"/>
      <c r="D51" s="381"/>
      <c r="E51" s="382"/>
      <c r="F51" s="383"/>
      <c r="G51" s="253"/>
      <c r="H51" s="47"/>
      <c r="I51" s="48"/>
      <c r="J51" s="49"/>
      <c r="K51" s="47"/>
      <c r="L51" s="98"/>
      <c r="M51" s="51"/>
      <c r="N51" s="51"/>
      <c r="O51" s="278"/>
      <c r="P51" s="51"/>
      <c r="Q51" s="51"/>
      <c r="R51" s="51"/>
      <c r="S51" s="51"/>
      <c r="T51" s="51"/>
      <c r="U51" s="51"/>
      <c r="V51" s="52"/>
      <c r="W51" s="53"/>
      <c r="X51" s="384"/>
    </row>
    <row r="52" spans="1:24" ht="26.25" thickBot="1" x14ac:dyDescent="0.3">
      <c r="A52" s="385" t="s">
        <v>128</v>
      </c>
      <c r="B52" s="386"/>
      <c r="C52" s="386"/>
      <c r="D52" s="387"/>
      <c r="E52" s="388"/>
      <c r="F52" s="428"/>
      <c r="G52" s="390"/>
      <c r="H52" s="391" t="e">
        <f>SUM(#REF!)</f>
        <v>#REF!</v>
      </c>
      <c r="I52" s="392" t="e">
        <f>SUM(#REF!)</f>
        <v>#REF!</v>
      </c>
      <c r="J52" s="393"/>
      <c r="K52" s="391" t="e">
        <f>SUM(#REF!)</f>
        <v>#REF!</v>
      </c>
      <c r="L52" s="394" t="e">
        <f>SUM(#REF!)</f>
        <v>#REF!</v>
      </c>
      <c r="M52" s="394"/>
      <c r="N52" s="394"/>
      <c r="O52" s="394">
        <v>20597.57</v>
      </c>
      <c r="P52" s="394" t="e">
        <f>SUM(#REF!)</f>
        <v>#REF!</v>
      </c>
      <c r="Q52" s="394" t="e">
        <f>SUM(#REF!)</f>
        <v>#REF!</v>
      </c>
      <c r="R52" s="394" t="e">
        <f>SUM(#REF!)</f>
        <v>#REF!</v>
      </c>
      <c r="S52" s="394" t="e">
        <f>SUM(#REF!)</f>
        <v>#REF!</v>
      </c>
      <c r="T52" s="394" t="e">
        <f>SUM(#REF!)</f>
        <v>#REF!</v>
      </c>
      <c r="U52" s="394" t="e">
        <f>SUM(#REF!)</f>
        <v>#REF!</v>
      </c>
      <c r="V52" s="392" t="e">
        <f>SUM(#REF!)</f>
        <v>#REF!</v>
      </c>
      <c r="W52" s="392">
        <f>SUM(W53)</f>
        <v>20597.57</v>
      </c>
      <c r="X52" s="392">
        <f>SUM(X53)</f>
        <v>9402.43</v>
      </c>
    </row>
    <row r="53" spans="1:24" ht="102.75" x14ac:dyDescent="0.25">
      <c r="A53" s="374" t="s">
        <v>127</v>
      </c>
      <c r="B53" s="375">
        <v>11</v>
      </c>
      <c r="C53" s="376">
        <v>472</v>
      </c>
      <c r="D53" s="376" t="s">
        <v>31</v>
      </c>
      <c r="E53" s="447"/>
      <c r="F53" s="448"/>
      <c r="G53" s="449"/>
      <c r="H53" s="450"/>
      <c r="I53" s="451">
        <v>30000</v>
      </c>
      <c r="J53" s="452">
        <f>+I53</f>
        <v>30000</v>
      </c>
      <c r="K53" s="453"/>
      <c r="L53" s="454"/>
      <c r="M53" s="454"/>
      <c r="N53" s="454"/>
      <c r="O53" s="455" t="s">
        <v>129</v>
      </c>
      <c r="P53" s="454"/>
      <c r="Q53" s="454"/>
      <c r="R53" s="454"/>
      <c r="S53" s="454"/>
      <c r="T53" s="454"/>
      <c r="U53" s="454"/>
      <c r="V53" s="451"/>
      <c r="W53" s="452">
        <v>20597.57</v>
      </c>
      <c r="X53" s="40">
        <f>J53-W53</f>
        <v>9402.43</v>
      </c>
    </row>
    <row r="54" spans="1:24" x14ac:dyDescent="0.25">
      <c r="A54" s="396"/>
      <c r="B54" s="380"/>
      <c r="C54" s="381"/>
      <c r="D54" s="381"/>
      <c r="E54" s="382"/>
      <c r="F54" s="383"/>
      <c r="G54" s="253"/>
      <c r="H54" s="47"/>
      <c r="I54" s="48"/>
      <c r="J54" s="49"/>
      <c r="K54" s="47"/>
      <c r="L54" s="98"/>
      <c r="M54" s="51"/>
      <c r="N54" s="51"/>
      <c r="O54" s="278"/>
      <c r="P54" s="51"/>
      <c r="Q54" s="51"/>
      <c r="R54" s="51"/>
      <c r="S54" s="51"/>
      <c r="T54" s="51"/>
      <c r="U54" s="51"/>
      <c r="V54" s="52"/>
      <c r="W54" s="53"/>
      <c r="X54" s="384"/>
    </row>
    <row r="55" spans="1:24" ht="32.25" customHeight="1" thickBot="1" x14ac:dyDescent="0.3">
      <c r="A55" s="456"/>
      <c r="B55" s="457"/>
      <c r="C55" s="457"/>
      <c r="D55" s="458"/>
      <c r="E55" s="459"/>
      <c r="F55" s="460"/>
      <c r="G55" s="114"/>
      <c r="H55" s="115"/>
      <c r="I55" s="116"/>
      <c r="J55" s="117"/>
      <c r="K55" s="118"/>
      <c r="L55" s="119"/>
      <c r="M55" s="279" t="s">
        <v>96</v>
      </c>
      <c r="N55" s="119"/>
      <c r="O55" s="279"/>
      <c r="P55" s="339"/>
      <c r="Q55" s="119"/>
      <c r="R55" s="119"/>
      <c r="S55" s="279"/>
      <c r="T55" s="119"/>
      <c r="U55" s="119"/>
      <c r="V55" s="121"/>
      <c r="W55" s="122"/>
      <c r="X55" s="159"/>
    </row>
  </sheetData>
  <mergeCells count="8">
    <mergeCell ref="B8:F8"/>
    <mergeCell ref="A26:A28"/>
    <mergeCell ref="K6:W6"/>
    <mergeCell ref="A1:X1"/>
    <mergeCell ref="A2:X2"/>
    <mergeCell ref="A3:X3"/>
    <mergeCell ref="A4:X4"/>
    <mergeCell ref="A5:X5"/>
  </mergeCells>
  <printOptions horizontalCentered="1"/>
  <pageMargins left="0.78740157480314965" right="0.11811023622047245" top="0.74803149606299213" bottom="0.15748031496062992" header="0.31496062992125984" footer="0.31496062992125984"/>
  <pageSetup paperSize="5" scale="40" fitToHeight="2" orientation="landscape" r:id="rId1"/>
  <rowBreaks count="1" manualBreakCount="1">
    <brk id="28" max="2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9"/>
  <sheetViews>
    <sheetView zoomScaleNormal="100" zoomScaleSheetLayoutView="39" workbookViewId="0">
      <selection activeCell="B65" sqref="B65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90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SUM(G9+G33+G76)</f>
        <v>285482534</v>
      </c>
      <c r="H8" s="22">
        <f t="shared" si="0"/>
        <v>378937.82</v>
      </c>
      <c r="I8" s="23">
        <f t="shared" si="0"/>
        <v>392262.18</v>
      </c>
      <c r="J8" s="24">
        <f t="shared" si="0"/>
        <v>285495858.36000001</v>
      </c>
      <c r="K8" s="22">
        <f t="shared" si="0"/>
        <v>9672449.1099999994</v>
      </c>
      <c r="L8" s="25">
        <f t="shared" si="0"/>
        <v>27666865.789999999</v>
      </c>
      <c r="M8" s="25">
        <f t="shared" si="0"/>
        <v>17831903.740000002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55171218.640000001</v>
      </c>
      <c r="X8" s="26">
        <f t="shared" si="0"/>
        <v>230324639.72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9484814</v>
      </c>
      <c r="L9" s="183">
        <f t="shared" si="1"/>
        <v>22527408</v>
      </c>
      <c r="M9" s="183">
        <f t="shared" si="1"/>
        <v>15291667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47303889</v>
      </c>
      <c r="X9" s="184">
        <f t="shared" si="1"/>
        <v>195757225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4321887</v>
      </c>
      <c r="M10" s="176">
        <f t="shared" si="2"/>
        <v>3000000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10452871</v>
      </c>
      <c r="X10" s="177">
        <f t="shared" si="2"/>
        <v>27118936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>
        <v>3000000</v>
      </c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10452871</v>
      </c>
      <c r="X11" s="40">
        <f>J11-W11</f>
        <v>27118936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1190903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2000000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7000000</v>
      </c>
      <c r="X13" s="194">
        <f t="shared" si="3"/>
        <v>25000000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>
        <v>2000000</v>
      </c>
      <c r="N14" s="59"/>
      <c r="O14" s="59"/>
      <c r="P14" s="59"/>
      <c r="Q14" s="59"/>
      <c r="R14" s="59"/>
      <c r="S14" s="59"/>
      <c r="T14" s="59"/>
      <c r="U14" s="59"/>
      <c r="V14" s="60"/>
      <c r="W14" s="39">
        <f>SUM(K14:V15)</f>
        <v>7000000</v>
      </c>
      <c r="X14" s="61">
        <f>J14-W14</f>
        <v>25000000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1333333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5915993</v>
      </c>
      <c r="X16" s="194">
        <f t="shared" si="4"/>
        <v>32829969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>
        <v>1000000</v>
      </c>
      <c r="N17" s="75"/>
      <c r="O17" s="37"/>
      <c r="P17" s="37"/>
      <c r="Q17" s="276" t="s">
        <v>85</v>
      </c>
      <c r="R17" s="37"/>
      <c r="S17" s="37"/>
      <c r="T17" s="37"/>
      <c r="U17" s="37"/>
      <c r="V17" s="38"/>
      <c r="W17" s="39">
        <f>SUM(K17:V17)</f>
        <v>5249327</v>
      </c>
      <c r="X17" s="61">
        <f>J17-W17</f>
        <v>29496635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75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>
        <v>333333</v>
      </c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666666</v>
      </c>
      <c r="X19" s="89">
        <f>J19-W19</f>
        <v>3333334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0</v>
      </c>
      <c r="L24" s="196">
        <f t="shared" si="6"/>
        <v>958333</v>
      </c>
      <c r="M24" s="193">
        <f t="shared" si="6"/>
        <v>958334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1916667</v>
      </c>
      <c r="X24" s="194">
        <f t="shared" si="6"/>
        <v>9583333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/>
      <c r="L25" s="36">
        <v>958333</v>
      </c>
      <c r="M25" s="37">
        <v>958334</v>
      </c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1916667</v>
      </c>
      <c r="X25" s="61">
        <f>J25-W25</f>
        <v>9583333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SUM(G28:G31)</f>
        <v>121743345</v>
      </c>
      <c r="H27" s="202">
        <f t="shared" ref="H27:X27" si="7">SUM(H28:H31)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>SUM(L28:L32)</f>
        <v>11518358</v>
      </c>
      <c r="M27" s="205">
        <f t="shared" si="7"/>
        <v>8000000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>SUM(W28:W31)</f>
        <v>22018358</v>
      </c>
      <c r="X27" s="206">
        <f t="shared" si="7"/>
        <v>99724987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>
        <v>4000000</v>
      </c>
      <c r="N28" s="51"/>
      <c r="O28" s="51"/>
      <c r="P28" s="51"/>
      <c r="Q28" s="51"/>
      <c r="R28" s="51"/>
      <c r="S28" s="51"/>
      <c r="T28" s="51"/>
      <c r="U28" s="51"/>
      <c r="V28" s="52"/>
      <c r="W28" s="53">
        <f>SUM(K28:V29)</f>
        <v>11964844</v>
      </c>
      <c r="X28" s="54">
        <f>J28-W28</f>
        <v>37136337</v>
      </c>
    </row>
    <row r="29" spans="1:24" x14ac:dyDescent="0.25">
      <c r="A29" s="62"/>
      <c r="B29" s="42"/>
      <c r="C29" s="43"/>
      <c r="D29" s="43"/>
      <c r="E29" s="44"/>
      <c r="F29" s="45"/>
      <c r="G29" s="253"/>
      <c r="H29" s="47"/>
      <c r="I29" s="48"/>
      <c r="J29" s="49"/>
      <c r="K29" s="94"/>
      <c r="L29" s="95">
        <v>464844</v>
      </c>
      <c r="M29" s="51"/>
      <c r="N29" s="51"/>
      <c r="O29" s="51"/>
      <c r="P29" s="51"/>
      <c r="Q29" s="51"/>
      <c r="R29" s="51"/>
      <c r="S29" s="51"/>
      <c r="T29" s="51"/>
      <c r="U29" s="51"/>
      <c r="V29" s="52"/>
      <c r="W29" s="53"/>
      <c r="X29" s="54"/>
    </row>
    <row r="30" spans="1:24" ht="10.5" customHeight="1" x14ac:dyDescent="0.25">
      <c r="A30" s="474"/>
      <c r="B30" s="207"/>
      <c r="C30" s="208"/>
      <c r="D30" s="208"/>
      <c r="E30" s="209"/>
      <c r="F30" s="210"/>
      <c r="G30" s="211"/>
      <c r="H30" s="212"/>
      <c r="I30" s="213"/>
      <c r="J30" s="214"/>
      <c r="K30" s="215"/>
      <c r="L30" s="216"/>
      <c r="M30" s="217"/>
      <c r="N30" s="217"/>
      <c r="O30" s="217"/>
      <c r="P30" s="217"/>
      <c r="Q30" s="217"/>
      <c r="R30" s="217"/>
      <c r="S30" s="217"/>
      <c r="T30" s="217"/>
      <c r="U30" s="217"/>
      <c r="V30" s="218"/>
      <c r="W30" s="219"/>
      <c r="X30" s="220"/>
    </row>
    <row r="31" spans="1:24" x14ac:dyDescent="0.25">
      <c r="A31" s="472"/>
      <c r="B31" s="100">
        <v>21</v>
      </c>
      <c r="C31" s="101">
        <v>533</v>
      </c>
      <c r="D31" s="101" t="s">
        <v>31</v>
      </c>
      <c r="E31" s="102"/>
      <c r="F31" s="103"/>
      <c r="G31" s="252">
        <v>72642164</v>
      </c>
      <c r="H31" s="80"/>
      <c r="I31" s="81"/>
      <c r="J31" s="82">
        <f>(G31+I31)-H31</f>
        <v>72642164</v>
      </c>
      <c r="K31" s="83"/>
      <c r="L31" s="84">
        <v>6053514</v>
      </c>
      <c r="M31" s="86">
        <v>4000000</v>
      </c>
      <c r="N31" s="86"/>
      <c r="O31" s="86"/>
      <c r="P31" s="86"/>
      <c r="Q31" s="86"/>
      <c r="R31" s="86"/>
      <c r="S31" s="86"/>
      <c r="T31" s="86"/>
      <c r="U31" s="86"/>
      <c r="V31" s="87"/>
      <c r="W31" s="88">
        <f>SUM(K31:V31)</f>
        <v>10053514</v>
      </c>
      <c r="X31" s="89">
        <f>J31-W31</f>
        <v>62588650</v>
      </c>
    </row>
    <row r="32" spans="1:24" ht="15.75" thickBot="1" x14ac:dyDescent="0.3">
      <c r="A32" s="475"/>
      <c r="B32" s="42"/>
      <c r="C32" s="43"/>
      <c r="D32" s="43"/>
      <c r="E32" s="44"/>
      <c r="F32" s="45"/>
      <c r="G32" s="46"/>
      <c r="H32" s="47"/>
      <c r="I32" s="48"/>
      <c r="J32" s="49"/>
      <c r="K32" s="47"/>
      <c r="L32" s="98"/>
      <c r="M32" s="51"/>
      <c r="N32" s="51"/>
      <c r="O32" s="51"/>
      <c r="P32" s="104"/>
      <c r="Q32" s="51"/>
      <c r="R32" s="51"/>
      <c r="S32" s="51"/>
      <c r="T32" s="51"/>
      <c r="U32" s="51"/>
      <c r="V32" s="52"/>
      <c r="W32" s="53"/>
      <c r="X32" s="54"/>
    </row>
    <row r="33" spans="1:24" ht="63.75" customHeight="1" thickTop="1" thickBot="1" x14ac:dyDescent="0.35">
      <c r="A33" s="231" t="s">
        <v>70</v>
      </c>
      <c r="B33" s="476" t="s">
        <v>28</v>
      </c>
      <c r="C33" s="477"/>
      <c r="D33" s="477"/>
      <c r="E33" s="477"/>
      <c r="F33" s="478"/>
      <c r="G33" s="232">
        <f t="shared" ref="G33:X33" si="8">SUM(G34+G37+G40+G43+G46+G49+G54+G58+G63+G69+G66+G71+G73)</f>
        <v>39421420</v>
      </c>
      <c r="H33" s="232">
        <f t="shared" si="8"/>
        <v>378937.82</v>
      </c>
      <c r="I33" s="232">
        <f t="shared" si="8"/>
        <v>392262.18</v>
      </c>
      <c r="J33" s="232">
        <f t="shared" si="8"/>
        <v>39434744.359999999</v>
      </c>
      <c r="K33" s="232">
        <f t="shared" si="8"/>
        <v>187635.11</v>
      </c>
      <c r="L33" s="232">
        <f t="shared" si="8"/>
        <v>5139457.79</v>
      </c>
      <c r="M33" s="232">
        <f t="shared" si="8"/>
        <v>2290236.7400000002</v>
      </c>
      <c r="N33" s="232">
        <f t="shared" si="8"/>
        <v>0</v>
      </c>
      <c r="O33" s="232">
        <f t="shared" si="8"/>
        <v>0</v>
      </c>
      <c r="P33" s="232">
        <f t="shared" si="8"/>
        <v>0</v>
      </c>
      <c r="Q33" s="232">
        <f t="shared" si="8"/>
        <v>0</v>
      </c>
      <c r="R33" s="232">
        <f t="shared" si="8"/>
        <v>0</v>
      </c>
      <c r="S33" s="232">
        <f t="shared" si="8"/>
        <v>0</v>
      </c>
      <c r="T33" s="232">
        <f t="shared" si="8"/>
        <v>0</v>
      </c>
      <c r="U33" s="232">
        <f t="shared" si="8"/>
        <v>0</v>
      </c>
      <c r="V33" s="232">
        <f t="shared" si="8"/>
        <v>0</v>
      </c>
      <c r="W33" s="232">
        <f t="shared" si="8"/>
        <v>7617329.6399999997</v>
      </c>
      <c r="X33" s="232">
        <f t="shared" si="8"/>
        <v>31817414.720000003</v>
      </c>
    </row>
    <row r="34" spans="1:24" ht="27" thickTop="1" thickBot="1" x14ac:dyDescent="0.3">
      <c r="A34" s="168" t="s">
        <v>43</v>
      </c>
      <c r="B34" s="221"/>
      <c r="C34" s="222"/>
      <c r="D34" s="222"/>
      <c r="E34" s="223"/>
      <c r="F34" s="224"/>
      <c r="G34" s="225">
        <f>SUM(G35)</f>
        <v>3350000</v>
      </c>
      <c r="H34" s="226">
        <f t="shared" ref="H34:X34" si="9">SUM(H35)</f>
        <v>0</v>
      </c>
      <c r="I34" s="227">
        <f t="shared" si="9"/>
        <v>0</v>
      </c>
      <c r="J34" s="228">
        <f t="shared" si="9"/>
        <v>3350000</v>
      </c>
      <c r="K34" s="226">
        <f t="shared" si="9"/>
        <v>187635.11</v>
      </c>
      <c r="L34" s="229">
        <f t="shared" si="9"/>
        <v>187635.11</v>
      </c>
      <c r="M34" s="229">
        <f t="shared" si="9"/>
        <v>187887.35999999999</v>
      </c>
      <c r="N34" s="229">
        <f t="shared" si="9"/>
        <v>0</v>
      </c>
      <c r="O34" s="229">
        <f t="shared" si="9"/>
        <v>0</v>
      </c>
      <c r="P34" s="229">
        <f t="shared" si="9"/>
        <v>0</v>
      </c>
      <c r="Q34" s="229">
        <f t="shared" si="9"/>
        <v>0</v>
      </c>
      <c r="R34" s="229">
        <f t="shared" si="9"/>
        <v>0</v>
      </c>
      <c r="S34" s="229">
        <f t="shared" si="9"/>
        <v>0</v>
      </c>
      <c r="T34" s="229">
        <f t="shared" si="9"/>
        <v>0</v>
      </c>
      <c r="U34" s="229">
        <f t="shared" si="9"/>
        <v>0</v>
      </c>
      <c r="V34" s="227">
        <f t="shared" si="9"/>
        <v>0</v>
      </c>
      <c r="W34" s="228">
        <f t="shared" si="9"/>
        <v>563157.57999999996</v>
      </c>
      <c r="X34" s="230">
        <f t="shared" si="9"/>
        <v>2786842.42</v>
      </c>
    </row>
    <row r="35" spans="1:24" ht="34.5" x14ac:dyDescent="0.25">
      <c r="A35" s="27" t="s">
        <v>44</v>
      </c>
      <c r="B35" s="28">
        <v>11</v>
      </c>
      <c r="C35" s="29">
        <v>435</v>
      </c>
      <c r="D35" s="29" t="s">
        <v>31</v>
      </c>
      <c r="E35" s="30"/>
      <c r="F35" s="31"/>
      <c r="G35" s="254">
        <v>3350000</v>
      </c>
      <c r="H35" s="33"/>
      <c r="I35" s="34"/>
      <c r="J35" s="35">
        <f>(G35+I35)-H35</f>
        <v>3350000</v>
      </c>
      <c r="K35" s="73">
        <v>187635.11</v>
      </c>
      <c r="L35" s="36">
        <v>187635.11</v>
      </c>
      <c r="M35" s="37">
        <v>187887.35999999999</v>
      </c>
      <c r="N35" s="37"/>
      <c r="O35" s="37"/>
      <c r="P35" s="37"/>
      <c r="Q35" s="37"/>
      <c r="R35" s="37"/>
      <c r="S35" s="37"/>
      <c r="T35" s="37"/>
      <c r="U35" s="37"/>
      <c r="V35" s="38"/>
      <c r="W35" s="39">
        <f>SUM(K35:V35)</f>
        <v>563157.57999999996</v>
      </c>
      <c r="X35" s="61">
        <f>J35-W35</f>
        <v>2786842.42</v>
      </c>
    </row>
    <row r="36" spans="1:24" ht="15.75" thickBot="1" x14ac:dyDescent="0.3">
      <c r="A36" s="106"/>
      <c r="B36" s="42"/>
      <c r="C36" s="43"/>
      <c r="D36" s="43"/>
      <c r="E36" s="44"/>
      <c r="F36" s="45"/>
      <c r="G36" s="46"/>
      <c r="H36" s="47"/>
      <c r="I36" s="48"/>
      <c r="J36" s="49"/>
      <c r="K36" s="50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2"/>
      <c r="W36" s="53"/>
      <c r="X36" s="54"/>
    </row>
    <row r="37" spans="1:24" ht="26.25" thickBot="1" x14ac:dyDescent="0.3">
      <c r="A37" s="185" t="s">
        <v>45</v>
      </c>
      <c r="B37" s="197"/>
      <c r="C37" s="198"/>
      <c r="D37" s="198"/>
      <c r="E37" s="199"/>
      <c r="F37" s="200"/>
      <c r="G37" s="201">
        <f t="shared" ref="G37:X37" si="10">SUM(G38:G38)</f>
        <v>500000</v>
      </c>
      <c r="H37" s="202">
        <f t="shared" si="10"/>
        <v>0</v>
      </c>
      <c r="I37" s="203">
        <f t="shared" si="10"/>
        <v>0</v>
      </c>
      <c r="J37" s="204">
        <f t="shared" si="10"/>
        <v>500000</v>
      </c>
      <c r="K37" s="202">
        <f t="shared" si="10"/>
        <v>0</v>
      </c>
      <c r="L37" s="205">
        <f t="shared" si="10"/>
        <v>0</v>
      </c>
      <c r="M37" s="205">
        <f t="shared" si="10"/>
        <v>0</v>
      </c>
      <c r="N37" s="205">
        <f t="shared" si="10"/>
        <v>0</v>
      </c>
      <c r="O37" s="205">
        <f t="shared" si="10"/>
        <v>0</v>
      </c>
      <c r="P37" s="205">
        <f t="shared" si="10"/>
        <v>0</v>
      </c>
      <c r="Q37" s="205">
        <f t="shared" si="10"/>
        <v>0</v>
      </c>
      <c r="R37" s="205">
        <f t="shared" si="10"/>
        <v>0</v>
      </c>
      <c r="S37" s="205">
        <f t="shared" si="10"/>
        <v>0</v>
      </c>
      <c r="T37" s="205">
        <f t="shared" si="10"/>
        <v>0</v>
      </c>
      <c r="U37" s="205">
        <f t="shared" si="10"/>
        <v>0</v>
      </c>
      <c r="V37" s="203">
        <f t="shared" si="10"/>
        <v>0</v>
      </c>
      <c r="W37" s="204">
        <f t="shared" si="10"/>
        <v>0</v>
      </c>
      <c r="X37" s="206">
        <f t="shared" si="10"/>
        <v>500000</v>
      </c>
    </row>
    <row r="38" spans="1:24" ht="23.25" x14ac:dyDescent="0.25">
      <c r="A38" s="27" t="s">
        <v>46</v>
      </c>
      <c r="B38" s="28">
        <v>11</v>
      </c>
      <c r="C38" s="29">
        <v>435</v>
      </c>
      <c r="D38" s="29" t="s">
        <v>31</v>
      </c>
      <c r="E38" s="30"/>
      <c r="F38" s="31"/>
      <c r="G38" s="254">
        <v>500000</v>
      </c>
      <c r="H38" s="33"/>
      <c r="I38" s="34"/>
      <c r="J38" s="35">
        <f>(G38+I38)-H38</f>
        <v>500000</v>
      </c>
      <c r="K38" s="33"/>
      <c r="L38" s="36"/>
      <c r="M38" s="37"/>
      <c r="N38" s="37"/>
      <c r="O38" s="37"/>
      <c r="P38" s="37"/>
      <c r="Q38" s="37"/>
      <c r="R38" s="37"/>
      <c r="S38" s="37"/>
      <c r="T38" s="37"/>
      <c r="U38" s="37"/>
      <c r="V38" s="38"/>
      <c r="W38" s="39">
        <f>SUM(K38:V38)</f>
        <v>0</v>
      </c>
      <c r="X38" s="61">
        <f>J38-W38</f>
        <v>500000</v>
      </c>
    </row>
    <row r="39" spans="1:24" ht="15.75" thickBot="1" x14ac:dyDescent="0.3">
      <c r="A39" s="62"/>
      <c r="B39" s="42"/>
      <c r="C39" s="43"/>
      <c r="D39" s="43"/>
      <c r="E39" s="44"/>
      <c r="F39" s="45"/>
      <c r="G39" s="46"/>
      <c r="H39" s="47"/>
      <c r="I39" s="48"/>
      <c r="J39" s="49"/>
      <c r="K39" s="50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2"/>
      <c r="W39" s="53"/>
      <c r="X39" s="54"/>
    </row>
    <row r="40" spans="1:24" ht="26.25" thickBot="1" x14ac:dyDescent="0.3">
      <c r="A40" s="185" t="s">
        <v>47</v>
      </c>
      <c r="B40" s="197"/>
      <c r="C40" s="198"/>
      <c r="D40" s="198"/>
      <c r="E40" s="199"/>
      <c r="F40" s="200"/>
      <c r="G40" s="201">
        <f>SUM(G41)</f>
        <v>584700</v>
      </c>
      <c r="H40" s="202">
        <f t="shared" ref="H40:X40" si="11">SUM(H41)</f>
        <v>0</v>
      </c>
      <c r="I40" s="203">
        <f t="shared" si="11"/>
        <v>0</v>
      </c>
      <c r="J40" s="204">
        <f t="shared" si="11"/>
        <v>584700</v>
      </c>
      <c r="K40" s="202">
        <f t="shared" si="11"/>
        <v>0</v>
      </c>
      <c r="L40" s="205">
        <f t="shared" si="11"/>
        <v>0</v>
      </c>
      <c r="M40" s="205">
        <f t="shared" si="11"/>
        <v>0</v>
      </c>
      <c r="N40" s="205">
        <f t="shared" si="11"/>
        <v>0</v>
      </c>
      <c r="O40" s="205">
        <f t="shared" si="11"/>
        <v>0</v>
      </c>
      <c r="P40" s="205">
        <f t="shared" si="11"/>
        <v>0</v>
      </c>
      <c r="Q40" s="205">
        <f t="shared" si="11"/>
        <v>0</v>
      </c>
      <c r="R40" s="205">
        <f t="shared" si="11"/>
        <v>0</v>
      </c>
      <c r="S40" s="205">
        <f t="shared" si="11"/>
        <v>0</v>
      </c>
      <c r="T40" s="205">
        <f t="shared" si="11"/>
        <v>0</v>
      </c>
      <c r="U40" s="205">
        <f t="shared" si="11"/>
        <v>0</v>
      </c>
      <c r="V40" s="203">
        <f t="shared" si="11"/>
        <v>0</v>
      </c>
      <c r="W40" s="204">
        <f t="shared" si="11"/>
        <v>0</v>
      </c>
      <c r="X40" s="206">
        <f t="shared" si="11"/>
        <v>584700</v>
      </c>
    </row>
    <row r="41" spans="1:24" ht="23.25" x14ac:dyDescent="0.25">
      <c r="A41" s="27" t="s">
        <v>48</v>
      </c>
      <c r="B41" s="28">
        <v>11</v>
      </c>
      <c r="C41" s="29">
        <v>472</v>
      </c>
      <c r="D41" s="29" t="s">
        <v>31</v>
      </c>
      <c r="E41" s="30"/>
      <c r="F41" s="31"/>
      <c r="G41" s="254">
        <v>584700</v>
      </c>
      <c r="H41" s="33"/>
      <c r="I41" s="34"/>
      <c r="J41" s="35">
        <f>(G41+I41)-H41</f>
        <v>584700</v>
      </c>
      <c r="K41" s="10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8"/>
      <c r="W41" s="39">
        <f>SUM(K41:V41)</f>
        <v>0</v>
      </c>
      <c r="X41" s="61">
        <f>J41-W41</f>
        <v>584700</v>
      </c>
    </row>
    <row r="42" spans="1:24" ht="15.75" thickBot="1" x14ac:dyDescent="0.3">
      <c r="A42" s="106"/>
      <c r="B42" s="42"/>
      <c r="C42" s="43"/>
      <c r="D42" s="43"/>
      <c r="E42" s="44"/>
      <c r="F42" s="45"/>
      <c r="G42" s="46"/>
      <c r="H42" s="47"/>
      <c r="I42" s="48"/>
      <c r="J42" s="49"/>
      <c r="K42" s="50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2"/>
      <c r="W42" s="53"/>
      <c r="X42" s="54"/>
    </row>
    <row r="43" spans="1:24" ht="26.25" thickBot="1" x14ac:dyDescent="0.3">
      <c r="A43" s="185" t="s">
        <v>49</v>
      </c>
      <c r="B43" s="197"/>
      <c r="C43" s="198"/>
      <c r="D43" s="198"/>
      <c r="E43" s="199"/>
      <c r="F43" s="200"/>
      <c r="G43" s="201">
        <f>SUM(G44)</f>
        <v>2000000</v>
      </c>
      <c r="H43" s="202">
        <f t="shared" ref="H43:X43" si="12">SUM(H44)</f>
        <v>0</v>
      </c>
      <c r="I43" s="203">
        <f t="shared" si="12"/>
        <v>0</v>
      </c>
      <c r="J43" s="204">
        <f t="shared" si="12"/>
        <v>2000000</v>
      </c>
      <c r="K43" s="202">
        <f t="shared" si="12"/>
        <v>0</v>
      </c>
      <c r="L43" s="205">
        <f t="shared" si="12"/>
        <v>166667</v>
      </c>
      <c r="M43" s="205">
        <f t="shared" si="12"/>
        <v>166667</v>
      </c>
      <c r="N43" s="205">
        <f t="shared" si="12"/>
        <v>0</v>
      </c>
      <c r="O43" s="205">
        <f t="shared" si="12"/>
        <v>0</v>
      </c>
      <c r="P43" s="205">
        <f t="shared" si="12"/>
        <v>0</v>
      </c>
      <c r="Q43" s="205">
        <f t="shared" si="12"/>
        <v>0</v>
      </c>
      <c r="R43" s="205">
        <f t="shared" si="12"/>
        <v>0</v>
      </c>
      <c r="S43" s="205">
        <f t="shared" si="12"/>
        <v>0</v>
      </c>
      <c r="T43" s="205">
        <f t="shared" si="12"/>
        <v>0</v>
      </c>
      <c r="U43" s="205">
        <f t="shared" si="12"/>
        <v>0</v>
      </c>
      <c r="V43" s="203">
        <f t="shared" si="12"/>
        <v>0</v>
      </c>
      <c r="W43" s="204">
        <f t="shared" si="12"/>
        <v>333334</v>
      </c>
      <c r="X43" s="206">
        <f t="shared" si="12"/>
        <v>1666666</v>
      </c>
    </row>
    <row r="44" spans="1:24" ht="34.5" x14ac:dyDescent="0.25">
      <c r="A44" s="27" t="s">
        <v>50</v>
      </c>
      <c r="B44" s="28">
        <v>11</v>
      </c>
      <c r="C44" s="29">
        <v>472</v>
      </c>
      <c r="D44" s="29" t="s">
        <v>31</v>
      </c>
      <c r="E44" s="30"/>
      <c r="F44" s="31"/>
      <c r="G44" s="254">
        <v>2000000</v>
      </c>
      <c r="H44" s="33"/>
      <c r="I44" s="34"/>
      <c r="J44" s="35">
        <f>(G44+I44)-H44</f>
        <v>2000000</v>
      </c>
      <c r="K44" s="33"/>
      <c r="L44" s="36">
        <v>166667</v>
      </c>
      <c r="M44" s="37">
        <v>166667</v>
      </c>
      <c r="N44" s="37"/>
      <c r="O44" s="37"/>
      <c r="P44" s="37"/>
      <c r="Q44" s="37"/>
      <c r="R44" s="37"/>
      <c r="S44" s="37"/>
      <c r="T44" s="108"/>
      <c r="U44" s="108"/>
      <c r="V44" s="38"/>
      <c r="W44" s="39">
        <f>SUM(K44:V44)</f>
        <v>333334</v>
      </c>
      <c r="X44" s="61">
        <f>J44-W44</f>
        <v>1666666</v>
      </c>
    </row>
    <row r="45" spans="1:24" ht="15.75" thickBot="1" x14ac:dyDescent="0.3">
      <c r="A45" s="109"/>
      <c r="B45" s="110"/>
      <c r="C45" s="111"/>
      <c r="D45" s="111"/>
      <c r="E45" s="112"/>
      <c r="F45" s="113"/>
      <c r="G45" s="114"/>
      <c r="H45" s="115"/>
      <c r="I45" s="116"/>
      <c r="J45" s="117"/>
      <c r="K45" s="118"/>
      <c r="L45" s="119"/>
      <c r="M45" s="119"/>
      <c r="N45" s="119"/>
      <c r="O45" s="119"/>
      <c r="P45" s="119"/>
      <c r="Q45" s="119"/>
      <c r="R45" s="119"/>
      <c r="S45" s="119"/>
      <c r="T45" s="120"/>
      <c r="U45" s="120"/>
      <c r="V45" s="121"/>
      <c r="W45" s="122"/>
      <c r="X45" s="123"/>
    </row>
    <row r="46" spans="1:24" ht="39" thickBot="1" x14ac:dyDescent="0.3">
      <c r="A46" s="185" t="s">
        <v>51</v>
      </c>
      <c r="B46" s="197"/>
      <c r="C46" s="198"/>
      <c r="D46" s="198"/>
      <c r="E46" s="199"/>
      <c r="F46" s="200"/>
      <c r="G46" s="201">
        <f>SUM(G47)</f>
        <v>2400000</v>
      </c>
      <c r="H46" s="202">
        <f t="shared" ref="H46:X46" si="13">SUM(H47)</f>
        <v>0</v>
      </c>
      <c r="I46" s="203">
        <f t="shared" si="13"/>
        <v>0</v>
      </c>
      <c r="J46" s="204">
        <f t="shared" si="13"/>
        <v>2400000</v>
      </c>
      <c r="K46" s="202">
        <f t="shared" si="13"/>
        <v>0</v>
      </c>
      <c r="L46" s="205">
        <f t="shared" si="13"/>
        <v>300000</v>
      </c>
      <c r="M46" s="205">
        <f t="shared" si="13"/>
        <v>200000</v>
      </c>
      <c r="N46" s="205">
        <f t="shared" si="13"/>
        <v>0</v>
      </c>
      <c r="O46" s="205">
        <f t="shared" si="13"/>
        <v>0</v>
      </c>
      <c r="P46" s="205">
        <f t="shared" si="13"/>
        <v>0</v>
      </c>
      <c r="Q46" s="205">
        <f t="shared" si="13"/>
        <v>0</v>
      </c>
      <c r="R46" s="205">
        <f t="shared" si="13"/>
        <v>0</v>
      </c>
      <c r="S46" s="205">
        <f t="shared" si="13"/>
        <v>0</v>
      </c>
      <c r="T46" s="205">
        <f t="shared" si="13"/>
        <v>0</v>
      </c>
      <c r="U46" s="205">
        <f t="shared" si="13"/>
        <v>0</v>
      </c>
      <c r="V46" s="203">
        <f t="shared" si="13"/>
        <v>0</v>
      </c>
      <c r="W46" s="204">
        <f t="shared" si="13"/>
        <v>500000</v>
      </c>
      <c r="X46" s="206">
        <f t="shared" si="13"/>
        <v>1900000</v>
      </c>
    </row>
    <row r="47" spans="1:24" x14ac:dyDescent="0.25">
      <c r="A47" s="27" t="s">
        <v>52</v>
      </c>
      <c r="B47" s="28">
        <v>11</v>
      </c>
      <c r="C47" s="29">
        <v>473</v>
      </c>
      <c r="D47" s="29" t="s">
        <v>31</v>
      </c>
      <c r="E47" s="30"/>
      <c r="F47" s="31"/>
      <c r="G47" s="254">
        <v>2400000</v>
      </c>
      <c r="H47" s="33"/>
      <c r="I47" s="34"/>
      <c r="J47" s="35">
        <f>(G47+I47)-H47</f>
        <v>2400000</v>
      </c>
      <c r="K47" s="33"/>
      <c r="L47" s="36">
        <v>300000</v>
      </c>
      <c r="M47" s="37">
        <v>200000</v>
      </c>
      <c r="N47" s="37"/>
      <c r="O47" s="37"/>
      <c r="P47" s="37"/>
      <c r="Q47" s="37"/>
      <c r="R47" s="37"/>
      <c r="S47" s="37"/>
      <c r="T47" s="108"/>
      <c r="U47" s="108"/>
      <c r="V47" s="38"/>
      <c r="W47" s="39">
        <f>SUM(K47:V47)</f>
        <v>500000</v>
      </c>
      <c r="X47" s="61">
        <f>J47-W47</f>
        <v>1900000</v>
      </c>
    </row>
    <row r="48" spans="1:24" ht="15.75" thickBot="1" x14ac:dyDescent="0.3">
      <c r="A48" s="124"/>
      <c r="B48" s="125"/>
      <c r="C48" s="126"/>
      <c r="D48" s="126"/>
      <c r="E48" s="127"/>
      <c r="F48" s="128"/>
      <c r="G48" s="129"/>
      <c r="H48" s="130"/>
      <c r="I48" s="131"/>
      <c r="J48" s="132"/>
      <c r="K48" s="133"/>
      <c r="L48" s="134"/>
      <c r="M48" s="134"/>
      <c r="N48" s="134"/>
      <c r="O48" s="134"/>
      <c r="P48" s="134"/>
      <c r="Q48" s="134"/>
      <c r="R48" s="134"/>
      <c r="S48" s="134"/>
      <c r="T48" s="135"/>
      <c r="U48" s="136"/>
      <c r="V48" s="137"/>
      <c r="W48" s="138"/>
      <c r="X48" s="139"/>
    </row>
    <row r="49" spans="1:24" ht="39.75" thickTop="1" thickBot="1" x14ac:dyDescent="0.3">
      <c r="A49" s="168" t="s">
        <v>53</v>
      </c>
      <c r="B49" s="233"/>
      <c r="C49" s="233"/>
      <c r="D49" s="233"/>
      <c r="E49" s="234"/>
      <c r="F49" s="235"/>
      <c r="G49" s="225">
        <f>SUM(G50+G52)</f>
        <v>3000000</v>
      </c>
      <c r="H49" s="226">
        <f t="shared" ref="H49:X49" si="14">SUM(H50+H52)</f>
        <v>0</v>
      </c>
      <c r="I49" s="227">
        <f t="shared" si="14"/>
        <v>0</v>
      </c>
      <c r="J49" s="228">
        <f t="shared" si="14"/>
        <v>3000000</v>
      </c>
      <c r="K49" s="226">
        <f t="shared" si="14"/>
        <v>0</v>
      </c>
      <c r="L49" s="229">
        <f t="shared" si="14"/>
        <v>0</v>
      </c>
      <c r="M49" s="229">
        <f t="shared" si="14"/>
        <v>0</v>
      </c>
      <c r="N49" s="229">
        <f t="shared" si="14"/>
        <v>0</v>
      </c>
      <c r="O49" s="229">
        <f t="shared" si="14"/>
        <v>0</v>
      </c>
      <c r="P49" s="229">
        <f t="shared" si="14"/>
        <v>0</v>
      </c>
      <c r="Q49" s="229">
        <f t="shared" si="14"/>
        <v>0</v>
      </c>
      <c r="R49" s="229">
        <f t="shared" si="14"/>
        <v>0</v>
      </c>
      <c r="S49" s="229">
        <f t="shared" si="14"/>
        <v>0</v>
      </c>
      <c r="T49" s="229">
        <f t="shared" si="14"/>
        <v>0</v>
      </c>
      <c r="U49" s="229">
        <f t="shared" si="14"/>
        <v>0</v>
      </c>
      <c r="V49" s="227">
        <f t="shared" si="14"/>
        <v>0</v>
      </c>
      <c r="W49" s="228">
        <f t="shared" si="14"/>
        <v>0</v>
      </c>
      <c r="X49" s="230">
        <f t="shared" si="14"/>
        <v>3000000</v>
      </c>
    </row>
    <row r="50" spans="1:24" ht="23.25" x14ac:dyDescent="0.25">
      <c r="A50" s="27" t="s">
        <v>54</v>
      </c>
      <c r="B50" s="28">
        <v>21</v>
      </c>
      <c r="C50" s="29">
        <v>431</v>
      </c>
      <c r="D50" s="29" t="s">
        <v>31</v>
      </c>
      <c r="E50" s="30"/>
      <c r="F50" s="31"/>
      <c r="G50" s="105">
        <v>3000000</v>
      </c>
      <c r="H50" s="33"/>
      <c r="I50" s="34"/>
      <c r="J50" s="35">
        <f>(G50+I50)-H50</f>
        <v>3000000</v>
      </c>
      <c r="K50" s="10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8"/>
      <c r="W50" s="39">
        <f>SUM(K50:V50)</f>
        <v>0</v>
      </c>
      <c r="X50" s="61">
        <f>J50-W50</f>
        <v>3000000</v>
      </c>
    </row>
    <row r="51" spans="1:24" ht="6" customHeight="1" x14ac:dyDescent="0.25">
      <c r="A51" s="472"/>
      <c r="B51" s="207"/>
      <c r="C51" s="208"/>
      <c r="D51" s="208"/>
      <c r="E51" s="209"/>
      <c r="F51" s="210"/>
      <c r="G51" s="211"/>
      <c r="H51" s="212"/>
      <c r="I51" s="213"/>
      <c r="J51" s="214"/>
      <c r="K51" s="236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8"/>
      <c r="W51" s="219"/>
      <c r="X51" s="220"/>
    </row>
    <row r="52" spans="1:24" x14ac:dyDescent="0.25">
      <c r="A52" s="472"/>
      <c r="B52" s="100"/>
      <c r="C52" s="101"/>
      <c r="D52" s="101"/>
      <c r="E52" s="102"/>
      <c r="F52" s="103"/>
      <c r="G52" s="140"/>
      <c r="H52" s="80"/>
      <c r="I52" s="81"/>
      <c r="J52" s="82">
        <f>(G52+I52)-H52</f>
        <v>0</v>
      </c>
      <c r="K52" s="141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7"/>
      <c r="W52" s="142"/>
      <c r="X52" s="143">
        <f>J52-W52</f>
        <v>0</v>
      </c>
    </row>
    <row r="53" spans="1:24" ht="15.75" thickBot="1" x14ac:dyDescent="0.3">
      <c r="A53" s="473"/>
      <c r="B53" s="42"/>
      <c r="C53" s="43"/>
      <c r="D53" s="43"/>
      <c r="E53" s="44"/>
      <c r="F53" s="45"/>
      <c r="G53" s="144"/>
      <c r="H53" s="47"/>
      <c r="I53" s="48"/>
      <c r="J53" s="49"/>
      <c r="K53" s="145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2"/>
      <c r="W53" s="53"/>
      <c r="X53" s="54"/>
    </row>
    <row r="54" spans="1:24" ht="30.75" customHeight="1" thickBot="1" x14ac:dyDescent="0.3">
      <c r="A54" s="185" t="s">
        <v>55</v>
      </c>
      <c r="B54" s="197"/>
      <c r="C54" s="197"/>
      <c r="D54" s="198"/>
      <c r="E54" s="199"/>
      <c r="F54" s="237"/>
      <c r="G54" s="201">
        <f>SUM(G55)</f>
        <v>3589167</v>
      </c>
      <c r="H54" s="202">
        <f t="shared" ref="H54:X54" si="15">SUM(H55)</f>
        <v>0</v>
      </c>
      <c r="I54" s="203">
        <f t="shared" si="15"/>
        <v>0</v>
      </c>
      <c r="J54" s="204">
        <f t="shared" si="15"/>
        <v>3589167</v>
      </c>
      <c r="K54" s="202">
        <f t="shared" si="15"/>
        <v>0</v>
      </c>
      <c r="L54" s="205">
        <f>445182.06+534869.12+360000</f>
        <v>1340051.18</v>
      </c>
      <c r="M54" s="205">
        <f t="shared" si="15"/>
        <v>0</v>
      </c>
      <c r="N54" s="205">
        <f t="shared" si="15"/>
        <v>0</v>
      </c>
      <c r="O54" s="205">
        <f t="shared" si="15"/>
        <v>0</v>
      </c>
      <c r="P54" s="205">
        <f t="shared" si="15"/>
        <v>0</v>
      </c>
      <c r="Q54" s="205">
        <f t="shared" si="15"/>
        <v>0</v>
      </c>
      <c r="R54" s="205">
        <f t="shared" si="15"/>
        <v>0</v>
      </c>
      <c r="S54" s="205">
        <f t="shared" si="15"/>
        <v>0</v>
      </c>
      <c r="T54" s="205">
        <f t="shared" si="15"/>
        <v>0</v>
      </c>
      <c r="U54" s="205">
        <f t="shared" si="15"/>
        <v>0</v>
      </c>
      <c r="V54" s="203">
        <f t="shared" si="15"/>
        <v>0</v>
      </c>
      <c r="W54" s="204">
        <f t="shared" si="15"/>
        <v>1340051.18</v>
      </c>
      <c r="X54" s="206">
        <f t="shared" si="15"/>
        <v>2249115.8200000003</v>
      </c>
    </row>
    <row r="55" spans="1:24" ht="72" customHeight="1" thickBot="1" x14ac:dyDescent="0.3">
      <c r="A55" s="27" t="s">
        <v>56</v>
      </c>
      <c r="B55" s="28">
        <v>21</v>
      </c>
      <c r="C55" s="29">
        <v>472</v>
      </c>
      <c r="D55" s="29" t="s">
        <v>31</v>
      </c>
      <c r="E55" s="30"/>
      <c r="F55" s="31"/>
      <c r="G55" s="254">
        <v>3589167</v>
      </c>
      <c r="H55" s="73"/>
      <c r="I55" s="146"/>
      <c r="J55" s="35">
        <f>(G55+I55)-H55</f>
        <v>3589167</v>
      </c>
      <c r="K55" s="73"/>
      <c r="L55" s="256" t="s">
        <v>81</v>
      </c>
      <c r="M55" s="75"/>
      <c r="N55" s="75"/>
      <c r="O55" s="75"/>
      <c r="P55" s="75"/>
      <c r="Q55" s="75"/>
      <c r="R55" s="75"/>
      <c r="S55" s="75"/>
      <c r="T55" s="75"/>
      <c r="U55" s="75"/>
      <c r="V55" s="147"/>
      <c r="W55" s="39">
        <f>445182.06+534869.12+360000</f>
        <v>1340051.18</v>
      </c>
      <c r="X55" s="61">
        <f>J55-W55</f>
        <v>2249115.8200000003</v>
      </c>
    </row>
    <row r="56" spans="1:24" ht="48.75" customHeight="1" x14ac:dyDescent="0.25">
      <c r="A56" s="106"/>
      <c r="B56" s="42"/>
      <c r="C56" s="43"/>
      <c r="D56" s="43"/>
      <c r="E56" s="44"/>
      <c r="F56" s="45"/>
      <c r="G56" s="148"/>
      <c r="H56" s="149"/>
      <c r="I56" s="150" t="s">
        <v>85</v>
      </c>
      <c r="J56" s="151"/>
      <c r="K56" s="50" t="s">
        <v>57</v>
      </c>
      <c r="L56" s="257" t="s">
        <v>82</v>
      </c>
      <c r="M56" s="51"/>
      <c r="N56" s="51"/>
      <c r="O56" s="51"/>
      <c r="P56" s="51"/>
      <c r="Q56" s="51"/>
      <c r="R56" s="51"/>
      <c r="S56" s="51"/>
      <c r="T56" s="51"/>
      <c r="U56" s="51"/>
      <c r="V56" s="52"/>
      <c r="W56" s="53"/>
      <c r="X56" s="54"/>
    </row>
    <row r="57" spans="1:24" ht="48.75" customHeight="1" thickBot="1" x14ac:dyDescent="0.3">
      <c r="A57" s="106"/>
      <c r="B57" s="42"/>
      <c r="C57" s="43"/>
      <c r="D57" s="43"/>
      <c r="E57" s="44"/>
      <c r="F57" s="45"/>
      <c r="G57" s="258"/>
      <c r="H57" s="259"/>
      <c r="I57" s="259"/>
      <c r="J57" s="260"/>
      <c r="K57" s="261"/>
      <c r="L57" s="262" t="s">
        <v>86</v>
      </c>
      <c r="M57" s="261"/>
      <c r="N57" s="261"/>
      <c r="O57" s="261"/>
      <c r="P57" s="261"/>
      <c r="Q57" s="261"/>
      <c r="R57" s="261"/>
      <c r="S57" s="261"/>
      <c r="T57" s="261"/>
      <c r="U57" s="261"/>
      <c r="V57" s="261"/>
      <c r="W57" s="263"/>
      <c r="X57" s="264"/>
    </row>
    <row r="58" spans="1:24" ht="30" customHeight="1" thickBot="1" x14ac:dyDescent="0.3">
      <c r="A58" s="185" t="s">
        <v>58</v>
      </c>
      <c r="B58" s="197"/>
      <c r="C58" s="197"/>
      <c r="D58" s="198"/>
      <c r="E58" s="199"/>
      <c r="F58" s="237"/>
      <c r="G58" s="201">
        <f>SUM(G59:G62)</f>
        <v>5249353</v>
      </c>
      <c r="H58" s="201">
        <f t="shared" ref="H58:X58" si="16">SUM(H59:H62)</f>
        <v>0</v>
      </c>
      <c r="I58" s="201">
        <f t="shared" si="16"/>
        <v>0</v>
      </c>
      <c r="J58" s="201">
        <f t="shared" si="16"/>
        <v>5249353</v>
      </c>
      <c r="K58" s="201">
        <f t="shared" si="16"/>
        <v>0</v>
      </c>
      <c r="L58" s="201">
        <f t="shared" si="16"/>
        <v>1145104.5</v>
      </c>
      <c r="M58" s="201">
        <f t="shared" si="16"/>
        <v>0</v>
      </c>
      <c r="N58" s="201">
        <f t="shared" si="16"/>
        <v>0</v>
      </c>
      <c r="O58" s="201">
        <f t="shared" si="16"/>
        <v>0</v>
      </c>
      <c r="P58" s="201">
        <f t="shared" si="16"/>
        <v>0</v>
      </c>
      <c r="Q58" s="201">
        <f t="shared" si="16"/>
        <v>0</v>
      </c>
      <c r="R58" s="201">
        <f t="shared" si="16"/>
        <v>0</v>
      </c>
      <c r="S58" s="201">
        <f t="shared" si="16"/>
        <v>0</v>
      </c>
      <c r="T58" s="201">
        <f t="shared" si="16"/>
        <v>0</v>
      </c>
      <c r="U58" s="201">
        <f t="shared" si="16"/>
        <v>0</v>
      </c>
      <c r="V58" s="201">
        <f t="shared" si="16"/>
        <v>0</v>
      </c>
      <c r="W58" s="201">
        <f t="shared" si="16"/>
        <v>1145104.5</v>
      </c>
      <c r="X58" s="201">
        <f t="shared" si="16"/>
        <v>4104248.5</v>
      </c>
    </row>
    <row r="59" spans="1:24" ht="27" customHeight="1" x14ac:dyDescent="0.25">
      <c r="A59" s="27" t="s">
        <v>59</v>
      </c>
      <c r="B59" s="28">
        <v>11</v>
      </c>
      <c r="C59" s="29">
        <v>472</v>
      </c>
      <c r="D59" s="29" t="s">
        <v>31</v>
      </c>
      <c r="E59" s="30"/>
      <c r="F59" s="31"/>
      <c r="G59" s="254">
        <v>3842360</v>
      </c>
      <c r="H59" s="73"/>
      <c r="I59" s="146"/>
      <c r="J59" s="35">
        <f>(G59+I59)-H59</f>
        <v>3842360</v>
      </c>
      <c r="K59" s="73"/>
      <c r="L59" s="74"/>
      <c r="M59" s="75"/>
      <c r="N59" s="75"/>
      <c r="O59" s="75"/>
      <c r="P59" s="75"/>
      <c r="Q59" s="75"/>
      <c r="R59" s="75"/>
      <c r="S59" s="75"/>
      <c r="T59" s="75"/>
      <c r="U59" s="75"/>
      <c r="V59" s="147"/>
      <c r="W59" s="39">
        <f>SUM(K59:V59)</f>
        <v>0</v>
      </c>
      <c r="X59" s="61">
        <f>J59-W59</f>
        <v>3842360</v>
      </c>
    </row>
    <row r="60" spans="1:24" ht="9" customHeight="1" x14ac:dyDescent="0.25">
      <c r="A60" s="62"/>
      <c r="B60" s="207"/>
      <c r="C60" s="208"/>
      <c r="D60" s="208"/>
      <c r="E60" s="209"/>
      <c r="F60" s="210"/>
      <c r="G60" s="211"/>
      <c r="H60" s="212"/>
      <c r="I60" s="213"/>
      <c r="J60" s="214"/>
      <c r="K60" s="236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8"/>
      <c r="W60" s="219"/>
      <c r="X60" s="220"/>
    </row>
    <row r="61" spans="1:24" x14ac:dyDescent="0.25">
      <c r="A61" s="106"/>
      <c r="B61" s="100">
        <v>21</v>
      </c>
      <c r="C61" s="101">
        <v>472</v>
      </c>
      <c r="D61" s="101" t="s">
        <v>31</v>
      </c>
      <c r="E61" s="102"/>
      <c r="F61" s="103"/>
      <c r="G61" s="255">
        <v>1406993</v>
      </c>
      <c r="H61" s="80"/>
      <c r="I61" s="81"/>
      <c r="J61" s="82">
        <f>(G61+I61)-H61</f>
        <v>1406993</v>
      </c>
      <c r="K61" s="141"/>
      <c r="L61" s="152">
        <v>1145104.5</v>
      </c>
      <c r="M61" s="86"/>
      <c r="N61" s="86"/>
      <c r="O61" s="86"/>
      <c r="P61" s="86"/>
      <c r="Q61" s="86"/>
      <c r="R61" s="86"/>
      <c r="S61" s="86"/>
      <c r="T61" s="86"/>
      <c r="U61" s="86"/>
      <c r="V61" s="87"/>
      <c r="W61" s="142">
        <v>1145104.5</v>
      </c>
      <c r="X61" s="143">
        <f>J61-W61</f>
        <v>261888.5</v>
      </c>
    </row>
    <row r="62" spans="1:24" ht="15.75" thickBot="1" x14ac:dyDescent="0.3">
      <c r="A62" s="106"/>
      <c r="B62" s="42"/>
      <c r="C62" s="43"/>
      <c r="D62" s="43"/>
      <c r="E62" s="44"/>
      <c r="F62" s="45"/>
      <c r="G62" s="144"/>
      <c r="H62" s="47"/>
      <c r="I62" s="48"/>
      <c r="J62" s="49"/>
      <c r="K62" s="50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2"/>
      <c r="W62" s="53"/>
      <c r="X62" s="54"/>
    </row>
    <row r="63" spans="1:24" ht="39" thickBot="1" x14ac:dyDescent="0.3">
      <c r="A63" s="185" t="s">
        <v>60</v>
      </c>
      <c r="B63" s="197"/>
      <c r="C63" s="197"/>
      <c r="D63" s="198"/>
      <c r="E63" s="199"/>
      <c r="F63" s="237"/>
      <c r="G63" s="201">
        <f>SUM(G64)</f>
        <v>0</v>
      </c>
      <c r="H63" s="202">
        <f t="shared" ref="H63:X63" si="17">SUM(H64)</f>
        <v>0</v>
      </c>
      <c r="I63" s="203">
        <f t="shared" si="17"/>
        <v>392262.18</v>
      </c>
      <c r="J63" s="204">
        <f t="shared" si="17"/>
        <v>392262.18</v>
      </c>
      <c r="K63" s="202">
        <f t="shared" si="17"/>
        <v>0</v>
      </c>
      <c r="L63" s="205">
        <f t="shared" si="17"/>
        <v>0</v>
      </c>
      <c r="M63" s="205">
        <v>343420.2</v>
      </c>
      <c r="N63" s="205">
        <f t="shared" si="17"/>
        <v>0</v>
      </c>
      <c r="O63" s="205">
        <f t="shared" si="17"/>
        <v>0</v>
      </c>
      <c r="P63" s="205">
        <f t="shared" si="17"/>
        <v>0</v>
      </c>
      <c r="Q63" s="205">
        <f t="shared" si="17"/>
        <v>0</v>
      </c>
      <c r="R63" s="205">
        <f t="shared" si="17"/>
        <v>0</v>
      </c>
      <c r="S63" s="205">
        <f t="shared" si="17"/>
        <v>0</v>
      </c>
      <c r="T63" s="205">
        <f t="shared" si="17"/>
        <v>0</v>
      </c>
      <c r="U63" s="205">
        <f t="shared" si="17"/>
        <v>0</v>
      </c>
      <c r="V63" s="203">
        <f t="shared" si="17"/>
        <v>0</v>
      </c>
      <c r="W63" s="204">
        <f t="shared" si="17"/>
        <v>343420.2</v>
      </c>
      <c r="X63" s="206">
        <f t="shared" si="17"/>
        <v>48841.979999999981</v>
      </c>
    </row>
    <row r="64" spans="1:24" ht="48.75" x14ac:dyDescent="0.25">
      <c r="A64" s="27" t="s">
        <v>61</v>
      </c>
      <c r="B64" s="28">
        <v>11</v>
      </c>
      <c r="C64" s="29">
        <v>472</v>
      </c>
      <c r="D64" s="29" t="s">
        <v>31</v>
      </c>
      <c r="E64" s="30"/>
      <c r="F64" s="31"/>
      <c r="G64" s="105">
        <v>0</v>
      </c>
      <c r="H64" s="73"/>
      <c r="I64" s="146">
        <f>771200-H67</f>
        <v>392262.18</v>
      </c>
      <c r="J64" s="35">
        <f>+I64</f>
        <v>392262.18</v>
      </c>
      <c r="K64" s="73"/>
      <c r="L64" s="74"/>
      <c r="M64" s="277" t="s">
        <v>92</v>
      </c>
      <c r="N64" s="75"/>
      <c r="O64" s="75"/>
      <c r="P64" s="75"/>
      <c r="Q64" s="75"/>
      <c r="R64" s="75"/>
      <c r="S64" s="75"/>
      <c r="T64" s="75"/>
      <c r="U64" s="75"/>
      <c r="V64" s="147"/>
      <c r="W64" s="39">
        <v>343420.2</v>
      </c>
      <c r="X64" s="61">
        <f>J64-W64</f>
        <v>48841.979999999981</v>
      </c>
    </row>
    <row r="65" spans="1:24" ht="15.75" thickBot="1" x14ac:dyDescent="0.3">
      <c r="A65" s="106"/>
      <c r="B65" s="42"/>
      <c r="C65" s="43"/>
      <c r="D65" s="43"/>
      <c r="E65" s="44"/>
      <c r="F65" s="45"/>
      <c r="G65" s="148"/>
      <c r="H65" s="149"/>
      <c r="I65" s="150"/>
      <c r="J65" s="151"/>
      <c r="K65" s="50" t="s">
        <v>57</v>
      </c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2"/>
      <c r="W65" s="53"/>
      <c r="X65" s="54"/>
    </row>
    <row r="66" spans="1:24" ht="26.25" thickBot="1" x14ac:dyDescent="0.3">
      <c r="A66" s="185" t="s">
        <v>62</v>
      </c>
      <c r="B66" s="197"/>
      <c r="C66" s="197"/>
      <c r="D66" s="198"/>
      <c r="E66" s="199"/>
      <c r="F66" s="237"/>
      <c r="G66" s="201">
        <f>SUM(G67)</f>
        <v>771200</v>
      </c>
      <c r="H66" s="202">
        <f t="shared" ref="H66:X66" si="18">SUM(H67)</f>
        <v>378937.82</v>
      </c>
      <c r="I66" s="203">
        <f t="shared" si="18"/>
        <v>0</v>
      </c>
      <c r="J66" s="204">
        <f t="shared" si="18"/>
        <v>392262.18</v>
      </c>
      <c r="K66" s="202">
        <f t="shared" si="18"/>
        <v>0</v>
      </c>
      <c r="L66" s="205">
        <f t="shared" si="18"/>
        <v>0</v>
      </c>
      <c r="M66" s="205">
        <v>392262.18</v>
      </c>
      <c r="N66" s="205">
        <f t="shared" si="18"/>
        <v>0</v>
      </c>
      <c r="O66" s="205">
        <f t="shared" si="18"/>
        <v>0</v>
      </c>
      <c r="P66" s="205">
        <f t="shared" si="18"/>
        <v>0</v>
      </c>
      <c r="Q66" s="205">
        <f t="shared" si="18"/>
        <v>0</v>
      </c>
      <c r="R66" s="205">
        <f t="shared" si="18"/>
        <v>0</v>
      </c>
      <c r="S66" s="205">
        <f t="shared" si="18"/>
        <v>0</v>
      </c>
      <c r="T66" s="205">
        <f t="shared" si="18"/>
        <v>0</v>
      </c>
      <c r="U66" s="205">
        <f t="shared" si="18"/>
        <v>0</v>
      </c>
      <c r="V66" s="203">
        <f t="shared" si="18"/>
        <v>0</v>
      </c>
      <c r="W66" s="204">
        <f t="shared" si="18"/>
        <v>392262.18</v>
      </c>
      <c r="X66" s="206">
        <f t="shared" si="18"/>
        <v>0</v>
      </c>
    </row>
    <row r="67" spans="1:24" ht="48.75" x14ac:dyDescent="0.25">
      <c r="A67" s="27" t="s">
        <v>61</v>
      </c>
      <c r="B67" s="28">
        <v>11</v>
      </c>
      <c r="C67" s="29">
        <v>472</v>
      </c>
      <c r="D67" s="29" t="s">
        <v>31</v>
      </c>
      <c r="E67" s="30"/>
      <c r="F67" s="31"/>
      <c r="G67" s="254">
        <v>771200</v>
      </c>
      <c r="H67" s="73">
        <v>378937.82</v>
      </c>
      <c r="I67" s="146"/>
      <c r="J67" s="35">
        <f>(G67+I67)-H67</f>
        <v>392262.18</v>
      </c>
      <c r="K67" s="73"/>
      <c r="L67" s="74"/>
      <c r="M67" s="108" t="s">
        <v>91</v>
      </c>
      <c r="N67" s="75"/>
      <c r="O67" s="75"/>
      <c r="P67" s="75"/>
      <c r="Q67" s="75"/>
      <c r="R67" s="75"/>
      <c r="S67" s="75"/>
      <c r="T67" s="75"/>
      <c r="U67" s="75"/>
      <c r="V67" s="147"/>
      <c r="W67" s="39">
        <v>392262.18</v>
      </c>
      <c r="X67" s="61">
        <f>J67-W67</f>
        <v>0</v>
      </c>
    </row>
    <row r="68" spans="1:24" ht="15.75" thickBot="1" x14ac:dyDescent="0.3">
      <c r="A68" s="106"/>
      <c r="B68" s="42"/>
      <c r="C68" s="43"/>
      <c r="D68" s="43"/>
      <c r="E68" s="44"/>
      <c r="F68" s="45"/>
      <c r="G68" s="148"/>
      <c r="H68" s="149"/>
      <c r="I68" s="150"/>
      <c r="J68" s="151"/>
      <c r="K68" s="50" t="s">
        <v>57</v>
      </c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2"/>
      <c r="W68" s="53"/>
      <c r="X68" s="54"/>
    </row>
    <row r="69" spans="1:24" ht="26.25" thickBot="1" x14ac:dyDescent="0.3">
      <c r="A69" s="185" t="s">
        <v>63</v>
      </c>
      <c r="B69" s="197"/>
      <c r="C69" s="197"/>
      <c r="D69" s="198"/>
      <c r="E69" s="199"/>
      <c r="F69" s="237"/>
      <c r="G69" s="201">
        <f>SUM(G70)</f>
        <v>2940000</v>
      </c>
      <c r="H69" s="202">
        <f t="shared" ref="H69:X73" si="19">SUM(H70)</f>
        <v>0</v>
      </c>
      <c r="I69" s="203">
        <f t="shared" si="19"/>
        <v>0</v>
      </c>
      <c r="J69" s="204">
        <f t="shared" si="19"/>
        <v>2940000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2940000</v>
      </c>
    </row>
    <row r="70" spans="1:24" ht="24" thickBot="1" x14ac:dyDescent="0.3">
      <c r="A70" s="27" t="s">
        <v>64</v>
      </c>
      <c r="B70" s="28">
        <v>11</v>
      </c>
      <c r="C70" s="29">
        <v>472</v>
      </c>
      <c r="D70" s="29" t="s">
        <v>31</v>
      </c>
      <c r="E70" s="30"/>
      <c r="F70" s="31"/>
      <c r="G70" s="254">
        <v>2940000</v>
      </c>
      <c r="H70" s="73"/>
      <c r="I70" s="146"/>
      <c r="J70" s="35">
        <f>(G70+I70)-H70</f>
        <v>2940000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2940000</v>
      </c>
    </row>
    <row r="71" spans="1:24" ht="31.5" customHeight="1" thickBot="1" x14ac:dyDescent="0.3">
      <c r="A71" s="185" t="s">
        <v>74</v>
      </c>
      <c r="B71" s="197"/>
      <c r="C71" s="197"/>
      <c r="D71" s="198"/>
      <c r="E71" s="199"/>
      <c r="F71" s="237"/>
      <c r="G71" s="201">
        <f>SUM(G72)</f>
        <v>15000000</v>
      </c>
      <c r="H71" s="202">
        <f t="shared" si="19"/>
        <v>0</v>
      </c>
      <c r="I71" s="203">
        <f t="shared" si="19"/>
        <v>0</v>
      </c>
      <c r="J71" s="204">
        <f t="shared" si="19"/>
        <v>15000000</v>
      </c>
      <c r="K71" s="202">
        <f t="shared" si="19"/>
        <v>0</v>
      </c>
      <c r="L71" s="205">
        <f t="shared" si="19"/>
        <v>2000000</v>
      </c>
      <c r="M71" s="205">
        <f t="shared" si="19"/>
        <v>1000000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3000000</v>
      </c>
      <c r="X71" s="206">
        <f t="shared" si="19"/>
        <v>12000000</v>
      </c>
    </row>
    <row r="72" spans="1:24" ht="27" customHeight="1" thickBot="1" x14ac:dyDescent="0.3">
      <c r="A72" s="27" t="s">
        <v>87</v>
      </c>
      <c r="B72" s="28">
        <v>11</v>
      </c>
      <c r="C72" s="29">
        <v>435</v>
      </c>
      <c r="D72" s="29" t="s">
        <v>31</v>
      </c>
      <c r="E72" s="30"/>
      <c r="F72" s="31"/>
      <c r="G72" s="254">
        <v>15000000</v>
      </c>
      <c r="H72" s="73"/>
      <c r="I72" s="146"/>
      <c r="J72" s="35">
        <f>(G72+I72)-H72</f>
        <v>15000000</v>
      </c>
      <c r="K72" s="73"/>
      <c r="L72" s="74">
        <v>2000000</v>
      </c>
      <c r="M72" s="75">
        <v>1000000</v>
      </c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3000000</v>
      </c>
      <c r="X72" s="61">
        <f>J72-W72</f>
        <v>12000000</v>
      </c>
    </row>
    <row r="73" spans="1:24" ht="32.25" customHeight="1" thickBot="1" x14ac:dyDescent="0.3">
      <c r="A73" s="185" t="s">
        <v>75</v>
      </c>
      <c r="B73" s="197"/>
      <c r="C73" s="197"/>
      <c r="D73" s="198"/>
      <c r="E73" s="199"/>
      <c r="F73" s="237"/>
      <c r="G73" s="201">
        <f>SUM(G74)</f>
        <v>37000</v>
      </c>
      <c r="H73" s="202">
        <f t="shared" si="19"/>
        <v>0</v>
      </c>
      <c r="I73" s="203">
        <f t="shared" si="19"/>
        <v>0</v>
      </c>
      <c r="J73" s="204">
        <f t="shared" si="19"/>
        <v>37000</v>
      </c>
      <c r="K73" s="202">
        <f t="shared" si="19"/>
        <v>0</v>
      </c>
      <c r="L73" s="205">
        <f t="shared" si="19"/>
        <v>0</v>
      </c>
      <c r="M73" s="205">
        <f t="shared" si="19"/>
        <v>0</v>
      </c>
      <c r="N73" s="205">
        <f t="shared" si="19"/>
        <v>0</v>
      </c>
      <c r="O73" s="205">
        <f t="shared" si="19"/>
        <v>0</v>
      </c>
      <c r="P73" s="205">
        <f t="shared" si="19"/>
        <v>0</v>
      </c>
      <c r="Q73" s="205">
        <f t="shared" si="19"/>
        <v>0</v>
      </c>
      <c r="R73" s="205">
        <f t="shared" si="19"/>
        <v>0</v>
      </c>
      <c r="S73" s="205">
        <f t="shared" si="19"/>
        <v>0</v>
      </c>
      <c r="T73" s="205">
        <f t="shared" si="19"/>
        <v>0</v>
      </c>
      <c r="U73" s="205">
        <f t="shared" si="19"/>
        <v>0</v>
      </c>
      <c r="V73" s="203">
        <f t="shared" si="19"/>
        <v>0</v>
      </c>
      <c r="W73" s="204">
        <f t="shared" si="19"/>
        <v>0</v>
      </c>
      <c r="X73" s="206">
        <f t="shared" si="19"/>
        <v>37000</v>
      </c>
    </row>
    <row r="74" spans="1:24" ht="25.5" customHeight="1" x14ac:dyDescent="0.25">
      <c r="A74" s="27" t="s">
        <v>76</v>
      </c>
      <c r="B74" s="28">
        <v>11</v>
      </c>
      <c r="C74" s="29">
        <v>472</v>
      </c>
      <c r="D74" s="29" t="s">
        <v>31</v>
      </c>
      <c r="E74" s="30"/>
      <c r="F74" s="31"/>
      <c r="G74" s="254">
        <v>37000</v>
      </c>
      <c r="H74" s="73"/>
      <c r="I74" s="146"/>
      <c r="J74" s="35">
        <f>(G74+I74)-H74</f>
        <v>37000</v>
      </c>
      <c r="K74" s="73"/>
      <c r="L74" s="74"/>
      <c r="M74" s="75"/>
      <c r="N74" s="75"/>
      <c r="O74" s="75"/>
      <c r="P74" s="75"/>
      <c r="Q74" s="75"/>
      <c r="R74" s="75"/>
      <c r="S74" s="75"/>
      <c r="T74" s="75"/>
      <c r="U74" s="75"/>
      <c r="V74" s="147"/>
      <c r="W74" s="39">
        <f>SUM(K74:V74)</f>
        <v>0</v>
      </c>
      <c r="X74" s="61">
        <f>J74-W74</f>
        <v>37000</v>
      </c>
    </row>
    <row r="75" spans="1:24" ht="15.75" thickBot="1" x14ac:dyDescent="0.3">
      <c r="A75" s="106"/>
      <c r="B75" s="42"/>
      <c r="C75" s="43"/>
      <c r="D75" s="43"/>
      <c r="E75" s="44"/>
      <c r="F75" s="45"/>
      <c r="G75" s="148"/>
      <c r="H75" s="149"/>
      <c r="I75" s="150"/>
      <c r="J75" s="151"/>
      <c r="K75" s="50" t="s">
        <v>57</v>
      </c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2"/>
      <c r="W75" s="53"/>
      <c r="X75" s="54"/>
    </row>
    <row r="76" spans="1:24" ht="28.5" thickTop="1" thickBot="1" x14ac:dyDescent="0.35">
      <c r="A76" s="161" t="s">
        <v>71</v>
      </c>
      <c r="B76" s="463" t="s">
        <v>28</v>
      </c>
      <c r="C76" s="464"/>
      <c r="D76" s="464"/>
      <c r="E76" s="464"/>
      <c r="F76" s="465"/>
      <c r="G76" s="162">
        <f>SUM(G78:G78)</f>
        <v>3000000</v>
      </c>
      <c r="H76" s="163">
        <f>SUM(H78:H78)</f>
        <v>0</v>
      </c>
      <c r="I76" s="164">
        <f>SUM(I78:I78)</f>
        <v>0</v>
      </c>
      <c r="J76" s="165">
        <f>SUM(J78:J78)</f>
        <v>3000000</v>
      </c>
      <c r="K76" s="163">
        <f t="shared" ref="K76:X76" si="20">SUM(K78:K78)</f>
        <v>0</v>
      </c>
      <c r="L76" s="166">
        <f t="shared" si="20"/>
        <v>0</v>
      </c>
      <c r="M76" s="166">
        <f t="shared" si="20"/>
        <v>250000</v>
      </c>
      <c r="N76" s="166">
        <f t="shared" si="20"/>
        <v>0</v>
      </c>
      <c r="O76" s="166">
        <f t="shared" si="20"/>
        <v>0</v>
      </c>
      <c r="P76" s="166">
        <f t="shared" si="20"/>
        <v>0</v>
      </c>
      <c r="Q76" s="166">
        <f t="shared" si="20"/>
        <v>0</v>
      </c>
      <c r="R76" s="166">
        <f t="shared" si="20"/>
        <v>0</v>
      </c>
      <c r="S76" s="166">
        <f t="shared" si="20"/>
        <v>0</v>
      </c>
      <c r="T76" s="166">
        <f t="shared" si="20"/>
        <v>0</v>
      </c>
      <c r="U76" s="166">
        <f t="shared" si="20"/>
        <v>0</v>
      </c>
      <c r="V76" s="164">
        <f t="shared" si="20"/>
        <v>0</v>
      </c>
      <c r="W76" s="165">
        <f>SUM(W78:W78)</f>
        <v>250000</v>
      </c>
      <c r="X76" s="167">
        <f t="shared" si="20"/>
        <v>2750000</v>
      </c>
    </row>
    <row r="77" spans="1:24" ht="33" customHeight="1" thickTop="1" thickBot="1" x14ac:dyDescent="0.35">
      <c r="A77" s="238" t="s">
        <v>65</v>
      </c>
      <c r="B77" s="239"/>
      <c r="C77" s="239"/>
      <c r="D77" s="239"/>
      <c r="E77" s="239"/>
      <c r="F77" s="240"/>
      <c r="G77" s="241">
        <f>SUM(G78)</f>
        <v>3000000</v>
      </c>
      <c r="H77" s="242">
        <f t="shared" ref="H77:X77" si="21">SUM(H78)</f>
        <v>0</v>
      </c>
      <c r="I77" s="243">
        <f t="shared" si="21"/>
        <v>0</v>
      </c>
      <c r="J77" s="244">
        <f t="shared" si="21"/>
        <v>3000000</v>
      </c>
      <c r="K77" s="242">
        <f t="shared" si="21"/>
        <v>0</v>
      </c>
      <c r="L77" s="245">
        <f t="shared" si="21"/>
        <v>0</v>
      </c>
      <c r="M77" s="245">
        <f t="shared" si="21"/>
        <v>250000</v>
      </c>
      <c r="N77" s="245">
        <f t="shared" si="21"/>
        <v>0</v>
      </c>
      <c r="O77" s="245">
        <f t="shared" si="21"/>
        <v>0</v>
      </c>
      <c r="P77" s="245">
        <f t="shared" si="21"/>
        <v>0</v>
      </c>
      <c r="Q77" s="245">
        <f t="shared" si="21"/>
        <v>0</v>
      </c>
      <c r="R77" s="245">
        <f t="shared" si="21"/>
        <v>0</v>
      </c>
      <c r="S77" s="245">
        <f t="shared" si="21"/>
        <v>0</v>
      </c>
      <c r="T77" s="245">
        <f t="shared" si="21"/>
        <v>0</v>
      </c>
      <c r="U77" s="245">
        <f t="shared" si="21"/>
        <v>0</v>
      </c>
      <c r="V77" s="243">
        <f t="shared" si="21"/>
        <v>0</v>
      </c>
      <c r="W77" s="244">
        <f t="shared" si="21"/>
        <v>250000</v>
      </c>
      <c r="X77" s="246">
        <f t="shared" si="21"/>
        <v>2750000</v>
      </c>
    </row>
    <row r="78" spans="1:24" ht="23.25" x14ac:dyDescent="0.25">
      <c r="A78" s="153" t="s">
        <v>66</v>
      </c>
      <c r="B78" s="69">
        <v>11</v>
      </c>
      <c r="C78" s="69">
        <v>437</v>
      </c>
      <c r="D78" s="70" t="s">
        <v>31</v>
      </c>
      <c r="E78" s="71"/>
      <c r="F78" s="72"/>
      <c r="G78" s="32">
        <v>3000000</v>
      </c>
      <c r="H78" s="33"/>
      <c r="I78" s="34"/>
      <c r="J78" s="35">
        <f>G78-H78+I78</f>
        <v>3000000</v>
      </c>
      <c r="K78" s="107"/>
      <c r="L78" s="37"/>
      <c r="M78" s="37">
        <v>250000</v>
      </c>
      <c r="N78" s="37"/>
      <c r="O78" s="37"/>
      <c r="P78" s="37"/>
      <c r="Q78" s="37"/>
      <c r="R78" s="37"/>
      <c r="S78" s="37"/>
      <c r="T78" s="37"/>
      <c r="U78" s="37"/>
      <c r="V78" s="38"/>
      <c r="W78" s="39">
        <f>SUM(K78:V78)</f>
        <v>250000</v>
      </c>
      <c r="X78" s="40">
        <f>J78-W78</f>
        <v>2750000</v>
      </c>
    </row>
    <row r="79" spans="1:24" ht="15.75" thickBot="1" x14ac:dyDescent="0.3">
      <c r="A79" s="154"/>
      <c r="B79" s="155"/>
      <c r="C79" s="155"/>
      <c r="D79" s="156"/>
      <c r="E79" s="157"/>
      <c r="F79" s="158"/>
      <c r="G79" s="114"/>
      <c r="H79" s="115"/>
      <c r="I79" s="116"/>
      <c r="J79" s="117"/>
      <c r="K79" s="118"/>
      <c r="L79" s="119"/>
      <c r="M79" s="119"/>
      <c r="N79" s="119"/>
      <c r="O79" s="119"/>
      <c r="P79" s="119"/>
      <c r="Q79" s="119"/>
      <c r="R79" s="119"/>
      <c r="S79" s="120"/>
      <c r="T79" s="119"/>
      <c r="U79" s="119"/>
      <c r="V79" s="121"/>
      <c r="W79" s="122"/>
      <c r="X79" s="159"/>
    </row>
  </sheetData>
  <mergeCells count="13">
    <mergeCell ref="B76:F76"/>
    <mergeCell ref="B8:F8"/>
    <mergeCell ref="B9:F9"/>
    <mergeCell ref="A18:A20"/>
    <mergeCell ref="A30:A32"/>
    <mergeCell ref="B33:F33"/>
    <mergeCell ref="A51:A53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8" max="2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2" zoomScaleNormal="100" zoomScaleSheetLayoutView="39" workbookViewId="0">
      <selection activeCell="A3" sqref="A3:X3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83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24750112.289999999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22880894.399999999</v>
      </c>
      <c r="X8" s="26">
        <f t="shared" si="0"/>
        <v>262601639.59999999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23115759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21058906</v>
      </c>
      <c r="X9" s="184">
        <f t="shared" si="1"/>
        <v>222002208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5375082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8506066</v>
      </c>
      <c r="X10" s="177">
        <f t="shared" si="2"/>
        <v>29065741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8506066</v>
      </c>
      <c r="X11" s="40">
        <f>J11-W11</f>
        <v>29065741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2244098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1634353.29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1821988.4</v>
      </c>
      <c r="X32" s="232">
        <f t="shared" si="8"/>
        <v>37599431.600000001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300000</v>
      </c>
      <c r="X45" s="206">
        <f t="shared" si="13"/>
        <v>2100000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300000</v>
      </c>
      <c r="X46" s="61">
        <f>J46-W46</f>
        <v>2100000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</f>
        <v>980051.17999999993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69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256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463" t="s">
        <v>28</v>
      </c>
      <c r="C74" s="464"/>
      <c r="D74" s="464"/>
      <c r="E74" s="464"/>
      <c r="F74" s="4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zoomScaleNormal="100" zoomScaleSheetLayoutView="39" workbookViewId="0">
      <selection activeCell="K29" sqref="K29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68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0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5630782.1100000003</v>
      </c>
      <c r="X8" s="26">
        <f t="shared" si="0"/>
        <v>279851751.88999999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0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5443147</v>
      </c>
      <c r="X9" s="184">
        <f t="shared" si="1"/>
        <v>237617967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0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3130984</v>
      </c>
      <c r="X10" s="177">
        <f t="shared" si="2"/>
        <v>34440823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/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3130984</v>
      </c>
      <c r="X11" s="40">
        <f>J11-W11</f>
        <v>34440823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/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1353830</v>
      </c>
      <c r="X16" s="194">
        <f t="shared" si="4"/>
        <v>37392132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/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1353830</v>
      </c>
      <c r="X17" s="61">
        <f>J17-W17</f>
        <v>33392132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/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0</v>
      </c>
      <c r="X19" s="89">
        <f>J19-W19</f>
        <v>4000000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0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958333</v>
      </c>
      <c r="X24" s="194">
        <f t="shared" si="6"/>
        <v>10541667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/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958333</v>
      </c>
      <c r="X25" s="61">
        <f>J25-W25</f>
        <v>10541667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0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0</v>
      </c>
      <c r="X27" s="206">
        <f t="shared" si="7"/>
        <v>121743345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/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/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0</v>
      </c>
      <c r="X30" s="89">
        <f>J30-W30</f>
        <v>72642164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0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187635.11</v>
      </c>
      <c r="X32" s="232">
        <f t="shared" si="8"/>
        <v>39233784.890000001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0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187635.11</v>
      </c>
      <c r="X33" s="230">
        <f t="shared" si="9"/>
        <v>3162364.89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187635.11</v>
      </c>
      <c r="X34" s="61">
        <f>J34-W34</f>
        <v>3162364.89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0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0</v>
      </c>
      <c r="X42" s="206">
        <f t="shared" si="12"/>
        <v>2000000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/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0</v>
      </c>
      <c r="X43" s="61">
        <f>J43-W43</f>
        <v>2000000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463" t="s">
        <v>28</v>
      </c>
      <c r="C74" s="464"/>
      <c r="D74" s="464"/>
      <c r="E74" s="464"/>
      <c r="F74" s="4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58" zoomScaleNormal="100" zoomScaleSheetLayoutView="39" workbookViewId="0">
      <selection activeCell="L60" sqref="L60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78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21038328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19169110.109999999</v>
      </c>
      <c r="X8" s="26">
        <f t="shared" si="0"/>
        <v>266313423.88999999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20871661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18814808</v>
      </c>
      <c r="X9" s="184">
        <f t="shared" si="1"/>
        <v>224246306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3130984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6261968</v>
      </c>
      <c r="X10" s="177">
        <f t="shared" si="2"/>
        <v>31309839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6261968</v>
      </c>
      <c r="X11" s="40">
        <f>J11-W11</f>
        <v>31309839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166667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354302.11</v>
      </c>
      <c r="X32" s="232">
        <f t="shared" si="8"/>
        <v>39067117.890000001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0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187635.11</v>
      </c>
      <c r="X33" s="230">
        <f t="shared" si="9"/>
        <v>3162364.89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/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187635.11</v>
      </c>
      <c r="X34" s="61">
        <f>J34-W34</f>
        <v>3162364.89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463" t="s">
        <v>28</v>
      </c>
      <c r="C74" s="464"/>
      <c r="D74" s="464"/>
      <c r="E74" s="464"/>
      <c r="F74" s="4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11" zoomScaleNormal="100" zoomScaleSheetLayoutView="39" workbookViewId="0">
      <selection activeCell="L12" sqref="L12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79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21225963.109999999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19356745.219999999</v>
      </c>
      <c r="X8" s="26">
        <f t="shared" si="0"/>
        <v>266125788.78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20871661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18814808</v>
      </c>
      <c r="X9" s="184">
        <f t="shared" si="1"/>
        <v>224246306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 t="shared" si="2"/>
        <v>3130984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6261968</v>
      </c>
      <c r="X10" s="177">
        <f t="shared" si="2"/>
        <v>31309839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SUM(K11:V11)</f>
        <v>6261968</v>
      </c>
      <c r="X11" s="40">
        <f>J11-W11</f>
        <v>31309839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354302.11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541937.22</v>
      </c>
      <c r="X32" s="232">
        <f t="shared" si="8"/>
        <v>38879482.780000001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0</v>
      </c>
      <c r="X45" s="206">
        <f t="shared" si="13"/>
        <v>2400000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/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0</v>
      </c>
      <c r="X46" s="61">
        <f>J46-W46</f>
        <v>2400000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 t="shared" si="15"/>
        <v>0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0</v>
      </c>
      <c r="X53" s="206">
        <f t="shared" si="15"/>
        <v>3589167</v>
      </c>
    </row>
    <row r="54" spans="1:24" ht="68.25" x14ac:dyDescent="0.25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74"/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SUM(K54:V54)</f>
        <v>0</v>
      </c>
      <c r="X54" s="61">
        <f>J54-W54</f>
        <v>3589167</v>
      </c>
    </row>
    <row r="55" spans="1:24" ht="15.75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463" t="s">
        <v>28</v>
      </c>
      <c r="C74" s="464"/>
      <c r="D74" s="464"/>
      <c r="E74" s="464"/>
      <c r="F74" s="4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K6:W6"/>
    <mergeCell ref="A1:X1"/>
    <mergeCell ref="A2:X2"/>
    <mergeCell ref="A3:X3"/>
    <mergeCell ref="A4:X4"/>
    <mergeCell ref="A5:X5"/>
    <mergeCell ref="B74:F74"/>
    <mergeCell ref="B8:F8"/>
    <mergeCell ref="B9:F9"/>
    <mergeCell ref="A18:A20"/>
    <mergeCell ref="A29:A31"/>
    <mergeCell ref="B32:F32"/>
    <mergeCell ref="A50:A52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77"/>
  <sheetViews>
    <sheetView topLeftCell="A22" zoomScaleNormal="100" zoomScaleSheetLayoutView="39" workbookViewId="0">
      <selection activeCell="I11" sqref="I11"/>
    </sheetView>
  </sheetViews>
  <sheetFormatPr baseColWidth="10" defaultRowHeight="15" x14ac:dyDescent="0.25"/>
  <cols>
    <col min="1" max="1" width="35.5703125" customWidth="1"/>
    <col min="2" max="2" width="3.28515625" customWidth="1"/>
    <col min="3" max="3" width="4.7109375" customWidth="1"/>
    <col min="4" max="4" width="4.5703125" customWidth="1"/>
    <col min="5" max="5" width="5.28515625" customWidth="1"/>
    <col min="6" max="6" width="4.85546875" customWidth="1"/>
    <col min="7" max="7" width="17.5703125" style="160" customWidth="1"/>
    <col min="8" max="8" width="16.140625" customWidth="1"/>
    <col min="9" max="9" width="15.7109375" customWidth="1"/>
    <col min="10" max="10" width="17.42578125" customWidth="1"/>
    <col min="11" max="11" width="16.140625" customWidth="1"/>
    <col min="12" max="12" width="17.85546875" customWidth="1"/>
    <col min="13" max="13" width="17.5703125" customWidth="1"/>
    <col min="14" max="15" width="18.140625" customWidth="1"/>
    <col min="16" max="16" width="16" customWidth="1"/>
    <col min="17" max="17" width="14.85546875" customWidth="1"/>
    <col min="18" max="18" width="15.5703125" customWidth="1"/>
    <col min="19" max="19" width="13.7109375" customWidth="1"/>
    <col min="20" max="20" width="15.85546875" customWidth="1"/>
    <col min="21" max="21" width="14.5703125" customWidth="1"/>
    <col min="22" max="22" width="13.5703125" customWidth="1"/>
    <col min="23" max="23" width="20.42578125" customWidth="1"/>
    <col min="24" max="24" width="21.28515625" customWidth="1"/>
  </cols>
  <sheetData>
    <row r="1" spans="1:25" ht="18" x14ac:dyDescent="0.25">
      <c r="A1" s="482" t="s">
        <v>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</row>
    <row r="2" spans="1:25" ht="18" x14ac:dyDescent="0.25">
      <c r="A2" s="482" t="s">
        <v>1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482"/>
      <c r="S2" s="482"/>
      <c r="T2" s="482"/>
      <c r="U2" s="482"/>
      <c r="V2" s="482"/>
      <c r="W2" s="482"/>
      <c r="X2" s="482"/>
    </row>
    <row r="3" spans="1:25" ht="18" x14ac:dyDescent="0.25">
      <c r="A3" s="483" t="s">
        <v>2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</row>
    <row r="4" spans="1:25" ht="18" x14ac:dyDescent="0.25">
      <c r="A4" s="484" t="s">
        <v>67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</row>
    <row r="5" spans="1:25" ht="16.5" thickBot="1" x14ac:dyDescent="0.3">
      <c r="A5" s="485" t="s">
        <v>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  <c r="P5" s="485"/>
      <c r="Q5" s="485"/>
      <c r="R5" s="485"/>
      <c r="S5" s="485"/>
      <c r="T5" s="485"/>
      <c r="U5" s="485"/>
      <c r="V5" s="485"/>
      <c r="W5" s="485"/>
      <c r="X5" s="485"/>
    </row>
    <row r="6" spans="1:25" ht="15.75" thickBot="1" x14ac:dyDescent="0.3">
      <c r="A6" s="1" t="s">
        <v>80</v>
      </c>
      <c r="B6" s="2"/>
      <c r="C6" s="2"/>
      <c r="D6" s="2"/>
      <c r="E6" s="3"/>
      <c r="F6" s="3"/>
      <c r="G6" s="4"/>
      <c r="H6" s="4"/>
      <c r="I6" s="4"/>
      <c r="J6" s="5"/>
      <c r="K6" s="479" t="s">
        <v>72</v>
      </c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1"/>
      <c r="X6" s="5"/>
    </row>
    <row r="7" spans="1:25" ht="44.25" customHeight="1" x14ac:dyDescent="0.3">
      <c r="A7" s="6" t="s">
        <v>4</v>
      </c>
      <c r="B7" s="7" t="s">
        <v>5</v>
      </c>
      <c r="C7" s="8" t="s">
        <v>6</v>
      </c>
      <c r="D7" s="8" t="s">
        <v>7</v>
      </c>
      <c r="E7" s="9" t="s">
        <v>8</v>
      </c>
      <c r="F7" s="10" t="s">
        <v>9</v>
      </c>
      <c r="G7" s="11" t="s">
        <v>73</v>
      </c>
      <c r="H7" s="12" t="s">
        <v>10</v>
      </c>
      <c r="I7" s="13" t="s">
        <v>11</v>
      </c>
      <c r="J7" s="14" t="s">
        <v>12</v>
      </c>
      <c r="K7" s="15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7" t="s">
        <v>24</v>
      </c>
      <c r="W7" s="18" t="s">
        <v>25</v>
      </c>
      <c r="X7" s="19" t="s">
        <v>26</v>
      </c>
    </row>
    <row r="8" spans="1:25" ht="19.5" customHeight="1" thickBot="1" x14ac:dyDescent="0.35">
      <c r="A8" s="20"/>
      <c r="B8" s="466" t="s">
        <v>27</v>
      </c>
      <c r="C8" s="466"/>
      <c r="D8" s="466"/>
      <c r="E8" s="466"/>
      <c r="F8" s="467"/>
      <c r="G8" s="21">
        <f t="shared" ref="G8:X8" si="0">SUM(G9+G32+G74)</f>
        <v>285482534</v>
      </c>
      <c r="H8" s="22">
        <f t="shared" si="0"/>
        <v>0</v>
      </c>
      <c r="I8" s="23">
        <f t="shared" si="0"/>
        <v>0</v>
      </c>
      <c r="J8" s="24">
        <f t="shared" si="0"/>
        <v>285482534</v>
      </c>
      <c r="K8" s="22">
        <f t="shared" si="0"/>
        <v>10630782.109999999</v>
      </c>
      <c r="L8" s="25">
        <f t="shared" si="0"/>
        <v>24750112.289999999</v>
      </c>
      <c r="M8" s="25">
        <f t="shared" si="0"/>
        <v>0</v>
      </c>
      <c r="N8" s="25">
        <f t="shared" si="0"/>
        <v>0</v>
      </c>
      <c r="O8" s="25">
        <f t="shared" si="0"/>
        <v>0</v>
      </c>
      <c r="P8" s="25">
        <f t="shared" si="0"/>
        <v>0</v>
      </c>
      <c r="Q8" s="25">
        <f t="shared" si="0"/>
        <v>0</v>
      </c>
      <c r="R8" s="25">
        <f t="shared" si="0"/>
        <v>0</v>
      </c>
      <c r="S8" s="25">
        <f t="shared" si="0"/>
        <v>0</v>
      </c>
      <c r="T8" s="25">
        <f t="shared" si="0"/>
        <v>0</v>
      </c>
      <c r="U8" s="25">
        <f t="shared" si="0"/>
        <v>0</v>
      </c>
      <c r="V8" s="23">
        <f t="shared" si="0"/>
        <v>0</v>
      </c>
      <c r="W8" s="24">
        <f t="shared" si="0"/>
        <v>22880894.399999999</v>
      </c>
      <c r="X8" s="26">
        <f t="shared" si="0"/>
        <v>262601639.59999999</v>
      </c>
    </row>
    <row r="9" spans="1:25" ht="54" thickTop="1" thickBot="1" x14ac:dyDescent="0.35">
      <c r="A9" s="178" t="s">
        <v>69</v>
      </c>
      <c r="B9" s="468" t="s">
        <v>28</v>
      </c>
      <c r="C9" s="469"/>
      <c r="D9" s="469"/>
      <c r="E9" s="469"/>
      <c r="F9" s="470"/>
      <c r="G9" s="179">
        <f t="shared" ref="G9:X9" si="1">SUM(G10+G13+G16+G21+G24+G27)</f>
        <v>243061114</v>
      </c>
      <c r="H9" s="180">
        <f t="shared" si="1"/>
        <v>0</v>
      </c>
      <c r="I9" s="181">
        <f t="shared" si="1"/>
        <v>0</v>
      </c>
      <c r="J9" s="182">
        <f t="shared" si="1"/>
        <v>243061114</v>
      </c>
      <c r="K9" s="180">
        <f t="shared" si="1"/>
        <v>10443147</v>
      </c>
      <c r="L9" s="183">
        <f t="shared" si="1"/>
        <v>23115759</v>
      </c>
      <c r="M9" s="183">
        <f t="shared" si="1"/>
        <v>0</v>
      </c>
      <c r="N9" s="183">
        <f t="shared" si="1"/>
        <v>0</v>
      </c>
      <c r="O9" s="183">
        <f t="shared" si="1"/>
        <v>0</v>
      </c>
      <c r="P9" s="183">
        <f t="shared" si="1"/>
        <v>0</v>
      </c>
      <c r="Q9" s="183">
        <f t="shared" si="1"/>
        <v>0</v>
      </c>
      <c r="R9" s="183">
        <f t="shared" si="1"/>
        <v>0</v>
      </c>
      <c r="S9" s="183">
        <f t="shared" si="1"/>
        <v>0</v>
      </c>
      <c r="T9" s="183">
        <f t="shared" si="1"/>
        <v>0</v>
      </c>
      <c r="U9" s="183">
        <f t="shared" si="1"/>
        <v>0</v>
      </c>
      <c r="V9" s="181">
        <f t="shared" si="1"/>
        <v>0</v>
      </c>
      <c r="W9" s="182">
        <f t="shared" si="1"/>
        <v>21058906</v>
      </c>
      <c r="X9" s="184">
        <f t="shared" si="1"/>
        <v>222002208</v>
      </c>
    </row>
    <row r="10" spans="1:25" ht="27" thickTop="1" thickBot="1" x14ac:dyDescent="0.3">
      <c r="A10" s="168" t="s">
        <v>29</v>
      </c>
      <c r="B10" s="169"/>
      <c r="C10" s="169"/>
      <c r="D10" s="169"/>
      <c r="E10" s="170"/>
      <c r="F10" s="171"/>
      <c r="G10" s="172">
        <f t="shared" ref="G10:X10" si="2">SUM(G11:G11)</f>
        <v>37571807</v>
      </c>
      <c r="H10" s="173">
        <f t="shared" si="2"/>
        <v>0</v>
      </c>
      <c r="I10" s="174">
        <f t="shared" si="2"/>
        <v>0</v>
      </c>
      <c r="J10" s="175">
        <f t="shared" si="2"/>
        <v>37571807</v>
      </c>
      <c r="K10" s="173">
        <f t="shared" si="2"/>
        <v>3130984</v>
      </c>
      <c r="L10" s="176">
        <f>SUM(L11:L12)</f>
        <v>5375082</v>
      </c>
      <c r="M10" s="176">
        <f t="shared" si="2"/>
        <v>0</v>
      </c>
      <c r="N10" s="176">
        <f t="shared" si="2"/>
        <v>0</v>
      </c>
      <c r="O10" s="176">
        <f t="shared" si="2"/>
        <v>0</v>
      </c>
      <c r="P10" s="176">
        <f t="shared" si="2"/>
        <v>0</v>
      </c>
      <c r="Q10" s="176">
        <f t="shared" si="2"/>
        <v>0</v>
      </c>
      <c r="R10" s="176">
        <f t="shared" si="2"/>
        <v>0</v>
      </c>
      <c r="S10" s="176">
        <f t="shared" si="2"/>
        <v>0</v>
      </c>
      <c r="T10" s="176">
        <f t="shared" si="2"/>
        <v>0</v>
      </c>
      <c r="U10" s="176">
        <f t="shared" si="2"/>
        <v>0</v>
      </c>
      <c r="V10" s="174">
        <f t="shared" si="2"/>
        <v>0</v>
      </c>
      <c r="W10" s="175">
        <f t="shared" si="2"/>
        <v>8506066</v>
      </c>
      <c r="X10" s="177">
        <f t="shared" si="2"/>
        <v>29065741</v>
      </c>
    </row>
    <row r="11" spans="1:25" ht="30.75" customHeight="1" x14ac:dyDescent="0.25">
      <c r="A11" s="27" t="s">
        <v>30</v>
      </c>
      <c r="B11" s="28">
        <v>11</v>
      </c>
      <c r="C11" s="29">
        <v>453</v>
      </c>
      <c r="D11" s="29" t="s">
        <v>31</v>
      </c>
      <c r="E11" s="30"/>
      <c r="F11" s="31"/>
      <c r="G11" s="251">
        <v>37571807</v>
      </c>
      <c r="H11" s="33"/>
      <c r="I11" s="34"/>
      <c r="J11" s="35">
        <f>(G11+I11)-H11</f>
        <v>37571807</v>
      </c>
      <c r="K11" s="73">
        <v>3130984</v>
      </c>
      <c r="L11" s="36">
        <v>3130984</v>
      </c>
      <c r="M11" s="37"/>
      <c r="N11" s="37"/>
      <c r="O11" s="37"/>
      <c r="P11" s="37"/>
      <c r="Q11" s="37"/>
      <c r="R11" s="37"/>
      <c r="S11" s="37"/>
      <c r="T11" s="37"/>
      <c r="U11" s="37"/>
      <c r="V11" s="38"/>
      <c r="W11" s="39">
        <f>SUM(K11:V12)</f>
        <v>8506066</v>
      </c>
      <c r="X11" s="40">
        <f>J11-W11</f>
        <v>29065741</v>
      </c>
    </row>
    <row r="12" spans="1:25" ht="15.75" thickBot="1" x14ac:dyDescent="0.3">
      <c r="A12" s="41"/>
      <c r="B12" s="42"/>
      <c r="C12" s="43"/>
      <c r="D12" s="43"/>
      <c r="E12" s="44"/>
      <c r="F12" s="45"/>
      <c r="G12" s="46"/>
      <c r="H12" s="47"/>
      <c r="I12" s="48"/>
      <c r="J12" s="49"/>
      <c r="K12" s="50"/>
      <c r="L12" s="98">
        <v>2244098</v>
      </c>
      <c r="M12" s="51"/>
      <c r="N12" s="51"/>
      <c r="O12" s="51"/>
      <c r="P12" s="51"/>
      <c r="Q12" s="51"/>
      <c r="R12" s="51"/>
      <c r="S12" s="51"/>
      <c r="T12" s="51"/>
      <c r="U12" s="51"/>
      <c r="V12" s="52"/>
      <c r="W12" s="53"/>
      <c r="X12" s="54"/>
    </row>
    <row r="13" spans="1:25" ht="39" thickBot="1" x14ac:dyDescent="0.3">
      <c r="A13" s="185" t="s">
        <v>32</v>
      </c>
      <c r="B13" s="186"/>
      <c r="C13" s="186"/>
      <c r="D13" s="186"/>
      <c r="E13" s="187"/>
      <c r="F13" s="188"/>
      <c r="G13" s="189">
        <f>SUM(G14:G14)</f>
        <v>32000000</v>
      </c>
      <c r="H13" s="190">
        <f t="shared" ref="H13:X13" si="3">SUM(H14:H14)</f>
        <v>0</v>
      </c>
      <c r="I13" s="191">
        <f t="shared" si="3"/>
        <v>0</v>
      </c>
      <c r="J13" s="192">
        <f t="shared" si="3"/>
        <v>32000000</v>
      </c>
      <c r="K13" s="190">
        <f t="shared" si="3"/>
        <v>2500000</v>
      </c>
      <c r="L13" s="193">
        <f t="shared" si="3"/>
        <v>2500000</v>
      </c>
      <c r="M13" s="193">
        <f t="shared" si="3"/>
        <v>0</v>
      </c>
      <c r="N13" s="193">
        <f t="shared" si="3"/>
        <v>0</v>
      </c>
      <c r="O13" s="193">
        <f t="shared" si="3"/>
        <v>0</v>
      </c>
      <c r="P13" s="193">
        <f t="shared" si="3"/>
        <v>0</v>
      </c>
      <c r="Q13" s="193">
        <f t="shared" si="3"/>
        <v>0</v>
      </c>
      <c r="R13" s="193">
        <f t="shared" si="3"/>
        <v>0</v>
      </c>
      <c r="S13" s="193">
        <f t="shared" si="3"/>
        <v>0</v>
      </c>
      <c r="T13" s="193">
        <f t="shared" si="3"/>
        <v>0</v>
      </c>
      <c r="U13" s="193">
        <f t="shared" si="3"/>
        <v>0</v>
      </c>
      <c r="V13" s="191">
        <f t="shared" si="3"/>
        <v>0</v>
      </c>
      <c r="W13" s="192">
        <f t="shared" si="3"/>
        <v>0</v>
      </c>
      <c r="X13" s="194">
        <f t="shared" si="3"/>
        <v>32000000</v>
      </c>
    </row>
    <row r="14" spans="1:25" ht="23.25" x14ac:dyDescent="0.25">
      <c r="A14" s="27" t="s">
        <v>33</v>
      </c>
      <c r="B14" s="29">
        <v>11</v>
      </c>
      <c r="C14" s="29">
        <v>453</v>
      </c>
      <c r="D14" s="29" t="s">
        <v>36</v>
      </c>
      <c r="E14" s="30"/>
      <c r="F14" s="55"/>
      <c r="G14" s="251">
        <v>32000000</v>
      </c>
      <c r="H14" s="56"/>
      <c r="I14" s="55"/>
      <c r="J14" s="35">
        <f>(G14+I14)-H14</f>
        <v>32000000</v>
      </c>
      <c r="K14" s="57">
        <v>2500000</v>
      </c>
      <c r="L14" s="58">
        <v>2500000</v>
      </c>
      <c r="M14" s="59"/>
      <c r="N14" s="59"/>
      <c r="O14" s="59"/>
      <c r="P14" s="59"/>
      <c r="Q14" s="59"/>
      <c r="R14" s="59"/>
      <c r="S14" s="59"/>
      <c r="T14" s="59"/>
      <c r="U14" s="59"/>
      <c r="V14" s="60"/>
      <c r="W14" s="39"/>
      <c r="X14" s="61">
        <f>J14-W14</f>
        <v>32000000</v>
      </c>
    </row>
    <row r="15" spans="1:25" ht="15.75" thickBot="1" x14ac:dyDescent="0.3">
      <c r="A15" s="62"/>
      <c r="B15" s="42"/>
      <c r="C15" s="43"/>
      <c r="D15" s="43"/>
      <c r="E15" s="44"/>
      <c r="F15" s="45"/>
      <c r="G15" s="46"/>
      <c r="H15" s="63"/>
      <c r="I15" s="64"/>
      <c r="J15" s="49"/>
      <c r="K15" s="63"/>
      <c r="L15" s="65"/>
      <c r="M15" s="66"/>
      <c r="N15" s="66"/>
      <c r="O15" s="66"/>
      <c r="P15" s="66"/>
      <c r="Q15" s="66"/>
      <c r="R15" s="66"/>
      <c r="S15" s="66"/>
      <c r="T15" s="66"/>
      <c r="U15" s="66"/>
      <c r="V15" s="67"/>
      <c r="W15" s="53"/>
      <c r="X15" s="54"/>
    </row>
    <row r="16" spans="1:25" ht="26.25" thickBot="1" x14ac:dyDescent="0.3">
      <c r="A16" s="185" t="s">
        <v>34</v>
      </c>
      <c r="B16" s="186"/>
      <c r="C16" s="186"/>
      <c r="D16" s="186"/>
      <c r="E16" s="187"/>
      <c r="F16" s="188"/>
      <c r="G16" s="189">
        <f>SUM(G17:G19)</f>
        <v>38745962</v>
      </c>
      <c r="H16" s="190">
        <f t="shared" ref="H16:X16" si="4">SUM(H17:H19)</f>
        <v>0</v>
      </c>
      <c r="I16" s="191">
        <f t="shared" si="4"/>
        <v>0</v>
      </c>
      <c r="J16" s="192">
        <f t="shared" si="4"/>
        <v>38745962</v>
      </c>
      <c r="K16" s="190">
        <f t="shared" si="4"/>
        <v>1353830</v>
      </c>
      <c r="L16" s="193">
        <f t="shared" si="4"/>
        <v>3228830</v>
      </c>
      <c r="M16" s="193">
        <f t="shared" si="4"/>
        <v>0</v>
      </c>
      <c r="N16" s="193">
        <f t="shared" si="4"/>
        <v>0</v>
      </c>
      <c r="O16" s="193">
        <f t="shared" si="4"/>
        <v>0</v>
      </c>
      <c r="P16" s="193">
        <f t="shared" si="4"/>
        <v>0</v>
      </c>
      <c r="Q16" s="193">
        <f t="shared" si="4"/>
        <v>0</v>
      </c>
      <c r="R16" s="193">
        <f t="shared" si="4"/>
        <v>0</v>
      </c>
      <c r="S16" s="193">
        <f t="shared" si="4"/>
        <v>0</v>
      </c>
      <c r="T16" s="193">
        <f t="shared" si="4"/>
        <v>0</v>
      </c>
      <c r="U16" s="193">
        <f t="shared" si="4"/>
        <v>0</v>
      </c>
      <c r="V16" s="191">
        <f t="shared" si="4"/>
        <v>0</v>
      </c>
      <c r="W16" s="192">
        <f t="shared" si="4"/>
        <v>4582660</v>
      </c>
      <c r="X16" s="194">
        <f t="shared" si="4"/>
        <v>34163302</v>
      </c>
      <c r="Y16" s="68"/>
    </row>
    <row r="17" spans="1:24" ht="34.5" x14ac:dyDescent="0.25">
      <c r="A17" s="27" t="s">
        <v>35</v>
      </c>
      <c r="B17" s="69">
        <v>21</v>
      </c>
      <c r="C17" s="69">
        <v>453</v>
      </c>
      <c r="D17" s="70" t="s">
        <v>36</v>
      </c>
      <c r="E17" s="71"/>
      <c r="F17" s="72"/>
      <c r="G17" s="251">
        <v>34745962</v>
      </c>
      <c r="H17" s="33"/>
      <c r="I17" s="34"/>
      <c r="J17" s="35">
        <f>(G17+I17)-H17</f>
        <v>34745962</v>
      </c>
      <c r="K17" s="73">
        <v>1353830</v>
      </c>
      <c r="L17" s="74">
        <v>2895497</v>
      </c>
      <c r="M17" s="75"/>
      <c r="N17" s="75"/>
      <c r="O17" s="37"/>
      <c r="P17" s="37"/>
      <c r="Q17" s="37"/>
      <c r="R17" s="37"/>
      <c r="S17" s="37"/>
      <c r="T17" s="37"/>
      <c r="U17" s="37"/>
      <c r="V17" s="38"/>
      <c r="W17" s="39">
        <f>SUM(K17:V17)</f>
        <v>4249327</v>
      </c>
      <c r="X17" s="61">
        <f>J17-W17</f>
        <v>30496635</v>
      </c>
    </row>
    <row r="18" spans="1:24" ht="6.75" customHeight="1" x14ac:dyDescent="0.25">
      <c r="A18" s="471"/>
      <c r="B18" s="247"/>
      <c r="C18" s="247"/>
      <c r="D18" s="248"/>
      <c r="E18" s="249"/>
      <c r="F18" s="250"/>
      <c r="G18" s="211"/>
      <c r="H18" s="212"/>
      <c r="I18" s="213"/>
      <c r="J18" s="214"/>
      <c r="K18" s="212"/>
      <c r="L18" s="216"/>
      <c r="M18" s="217"/>
      <c r="N18" s="217"/>
      <c r="O18" s="217"/>
      <c r="P18" s="217"/>
      <c r="Q18" s="217"/>
      <c r="R18" s="217"/>
      <c r="S18" s="217"/>
      <c r="T18" s="217"/>
      <c r="U18" s="217"/>
      <c r="V18" s="218"/>
      <c r="W18" s="219"/>
      <c r="X18" s="220"/>
    </row>
    <row r="19" spans="1:24" x14ac:dyDescent="0.25">
      <c r="A19" s="472"/>
      <c r="B19" s="76">
        <v>21</v>
      </c>
      <c r="C19" s="76">
        <v>533</v>
      </c>
      <c r="D19" s="77" t="s">
        <v>36</v>
      </c>
      <c r="E19" s="78"/>
      <c r="F19" s="79"/>
      <c r="G19" s="252">
        <v>4000000</v>
      </c>
      <c r="H19" s="80"/>
      <c r="I19" s="81"/>
      <c r="J19" s="82">
        <f>(G19+I19)-H19</f>
        <v>4000000</v>
      </c>
      <c r="K19" s="83"/>
      <c r="L19" s="84">
        <v>333333</v>
      </c>
      <c r="M19" s="85"/>
      <c r="N19" s="85"/>
      <c r="O19" s="86"/>
      <c r="P19" s="86"/>
      <c r="Q19" s="86"/>
      <c r="R19" s="86"/>
      <c r="S19" s="86"/>
      <c r="T19" s="86"/>
      <c r="U19" s="86"/>
      <c r="V19" s="87"/>
      <c r="W19" s="88">
        <f>SUM(K19:V19)</f>
        <v>333333</v>
      </c>
      <c r="X19" s="89">
        <f>J19-W19</f>
        <v>3666667</v>
      </c>
    </row>
    <row r="20" spans="1:24" ht="15.75" thickBot="1" x14ac:dyDescent="0.3">
      <c r="A20" s="473"/>
      <c r="B20" s="90"/>
      <c r="C20" s="90"/>
      <c r="D20" s="91"/>
      <c r="E20" s="92"/>
      <c r="F20" s="93"/>
      <c r="G20" s="46"/>
      <c r="H20" s="47"/>
      <c r="I20" s="48"/>
      <c r="J20" s="49"/>
      <c r="K20" s="94"/>
      <c r="L20" s="95"/>
      <c r="M20" s="96"/>
      <c r="N20" s="96"/>
      <c r="O20" s="51"/>
      <c r="P20" s="51"/>
      <c r="Q20" s="51"/>
      <c r="R20" s="51"/>
      <c r="S20" s="51"/>
      <c r="T20" s="51"/>
      <c r="U20" s="51"/>
      <c r="V20" s="52"/>
      <c r="W20" s="53"/>
      <c r="X20" s="54"/>
    </row>
    <row r="21" spans="1:24" ht="26.25" thickBot="1" x14ac:dyDescent="0.3">
      <c r="A21" s="185" t="s">
        <v>37</v>
      </c>
      <c r="B21" s="186"/>
      <c r="C21" s="186"/>
      <c r="D21" s="186"/>
      <c r="E21" s="187"/>
      <c r="F21" s="188"/>
      <c r="G21" s="189">
        <f t="shared" ref="G21:X21" si="5">SUM(G22:G22)</f>
        <v>1500000</v>
      </c>
      <c r="H21" s="190">
        <f t="shared" si="5"/>
        <v>0</v>
      </c>
      <c r="I21" s="191">
        <f t="shared" si="5"/>
        <v>0</v>
      </c>
      <c r="J21" s="192">
        <f t="shared" si="5"/>
        <v>1500000</v>
      </c>
      <c r="K21" s="190">
        <f t="shared" si="5"/>
        <v>0</v>
      </c>
      <c r="L21" s="193">
        <f t="shared" si="5"/>
        <v>0</v>
      </c>
      <c r="M21" s="193">
        <f t="shared" si="5"/>
        <v>0</v>
      </c>
      <c r="N21" s="193">
        <f t="shared" si="5"/>
        <v>0</v>
      </c>
      <c r="O21" s="193">
        <f t="shared" si="5"/>
        <v>0</v>
      </c>
      <c r="P21" s="193">
        <f t="shared" si="5"/>
        <v>0</v>
      </c>
      <c r="Q21" s="193">
        <f t="shared" si="5"/>
        <v>0</v>
      </c>
      <c r="R21" s="193">
        <f t="shared" si="5"/>
        <v>0</v>
      </c>
      <c r="S21" s="193">
        <f t="shared" si="5"/>
        <v>0</v>
      </c>
      <c r="T21" s="193">
        <f t="shared" si="5"/>
        <v>0</v>
      </c>
      <c r="U21" s="193">
        <f t="shared" si="5"/>
        <v>0</v>
      </c>
      <c r="V21" s="191">
        <f t="shared" si="5"/>
        <v>0</v>
      </c>
      <c r="W21" s="192">
        <f t="shared" si="5"/>
        <v>0</v>
      </c>
      <c r="X21" s="194">
        <f t="shared" si="5"/>
        <v>1500000</v>
      </c>
    </row>
    <row r="22" spans="1:24" ht="23.25" x14ac:dyDescent="0.25">
      <c r="A22" s="27" t="s">
        <v>38</v>
      </c>
      <c r="B22" s="28">
        <v>11</v>
      </c>
      <c r="C22" s="29">
        <v>461</v>
      </c>
      <c r="D22" s="29" t="s">
        <v>31</v>
      </c>
      <c r="E22" s="30"/>
      <c r="F22" s="31"/>
      <c r="G22" s="251">
        <v>1500000</v>
      </c>
      <c r="H22" s="33"/>
      <c r="I22" s="34"/>
      <c r="J22" s="35">
        <f>(G22+I22)-H22</f>
        <v>1500000</v>
      </c>
      <c r="K22" s="33"/>
      <c r="L22" s="36"/>
      <c r="M22" s="37"/>
      <c r="N22" s="37"/>
      <c r="O22" s="37"/>
      <c r="P22" s="37"/>
      <c r="Q22" s="37"/>
      <c r="R22" s="37"/>
      <c r="S22" s="37"/>
      <c r="T22" s="37"/>
      <c r="U22" s="37"/>
      <c r="V22" s="38"/>
      <c r="W22" s="39">
        <f>SUM(K22:V22)</f>
        <v>0</v>
      </c>
      <c r="X22" s="61">
        <f>J22-W22</f>
        <v>1500000</v>
      </c>
    </row>
    <row r="23" spans="1:24" ht="15.75" thickBot="1" x14ac:dyDescent="0.3">
      <c r="A23" s="97"/>
      <c r="B23" s="42"/>
      <c r="C23" s="43"/>
      <c r="D23" s="43"/>
      <c r="E23" s="44"/>
      <c r="F23" s="45"/>
      <c r="G23" s="46"/>
      <c r="H23" s="47"/>
      <c r="I23" s="48"/>
      <c r="J23" s="49"/>
      <c r="K23" s="47"/>
      <c r="L23" s="98"/>
      <c r="M23" s="51"/>
      <c r="N23" s="51"/>
      <c r="O23" s="51"/>
      <c r="P23" s="51"/>
      <c r="Q23" s="51"/>
      <c r="R23" s="51"/>
      <c r="S23" s="51"/>
      <c r="T23" s="51"/>
      <c r="U23" s="51"/>
      <c r="V23" s="52"/>
      <c r="W23" s="53"/>
      <c r="X23" s="54"/>
    </row>
    <row r="24" spans="1:24" ht="39" thickBot="1" x14ac:dyDescent="0.3">
      <c r="A24" s="185" t="s">
        <v>39</v>
      </c>
      <c r="B24" s="186"/>
      <c r="C24" s="186"/>
      <c r="D24" s="186"/>
      <c r="E24" s="187"/>
      <c r="F24" s="188"/>
      <c r="G24" s="189">
        <f>SUM(G25:G25)</f>
        <v>11500000</v>
      </c>
      <c r="H24" s="190"/>
      <c r="I24" s="191">
        <f t="shared" ref="I24:X24" si="6">SUM(I25:I25)</f>
        <v>0</v>
      </c>
      <c r="J24" s="192">
        <f t="shared" si="6"/>
        <v>11500000</v>
      </c>
      <c r="K24" s="195">
        <f t="shared" si="6"/>
        <v>958333</v>
      </c>
      <c r="L24" s="196">
        <f t="shared" si="6"/>
        <v>958333</v>
      </c>
      <c r="M24" s="193">
        <f t="shared" si="6"/>
        <v>0</v>
      </c>
      <c r="N24" s="193">
        <f t="shared" si="6"/>
        <v>0</v>
      </c>
      <c r="O24" s="193">
        <f t="shared" si="6"/>
        <v>0</v>
      </c>
      <c r="P24" s="193">
        <f t="shared" si="6"/>
        <v>0</v>
      </c>
      <c r="Q24" s="193">
        <f t="shared" si="6"/>
        <v>0</v>
      </c>
      <c r="R24" s="193">
        <f t="shared" si="6"/>
        <v>0</v>
      </c>
      <c r="S24" s="193">
        <f t="shared" si="6"/>
        <v>0</v>
      </c>
      <c r="T24" s="193">
        <f t="shared" si="6"/>
        <v>0</v>
      </c>
      <c r="U24" s="193">
        <f t="shared" si="6"/>
        <v>0</v>
      </c>
      <c r="V24" s="191">
        <f t="shared" si="6"/>
        <v>0</v>
      </c>
      <c r="W24" s="192">
        <f>SUM(W25:W25)</f>
        <v>1916666</v>
      </c>
      <c r="X24" s="194">
        <f t="shared" si="6"/>
        <v>9583334</v>
      </c>
    </row>
    <row r="25" spans="1:24" ht="23.25" x14ac:dyDescent="0.25">
      <c r="A25" s="27" t="s">
        <v>40</v>
      </c>
      <c r="B25" s="28">
        <v>21</v>
      </c>
      <c r="C25" s="29">
        <v>461</v>
      </c>
      <c r="D25" s="29" t="s">
        <v>31</v>
      </c>
      <c r="E25" s="30"/>
      <c r="F25" s="31"/>
      <c r="G25" s="251">
        <v>11500000</v>
      </c>
      <c r="H25" s="33"/>
      <c r="I25" s="34"/>
      <c r="J25" s="35">
        <f>(G25+I25)-H25</f>
        <v>11500000</v>
      </c>
      <c r="K25" s="73">
        <v>958333</v>
      </c>
      <c r="L25" s="36">
        <v>958333</v>
      </c>
      <c r="M25" s="37"/>
      <c r="N25" s="37"/>
      <c r="O25" s="37"/>
      <c r="P25" s="37"/>
      <c r="Q25" s="37"/>
      <c r="R25" s="37"/>
      <c r="S25" s="37"/>
      <c r="T25" s="37"/>
      <c r="U25" s="37"/>
      <c r="V25" s="38"/>
      <c r="W25" s="39">
        <f>SUM(K25:V25)</f>
        <v>1916666</v>
      </c>
      <c r="X25" s="61">
        <f>J25-W25</f>
        <v>9583334</v>
      </c>
    </row>
    <row r="26" spans="1:24" ht="15.75" thickBot="1" x14ac:dyDescent="0.3">
      <c r="A26" s="62"/>
      <c r="B26" s="42"/>
      <c r="C26" s="43"/>
      <c r="D26" s="43"/>
      <c r="E26" s="44"/>
      <c r="F26" s="45"/>
      <c r="G26" s="46"/>
      <c r="H26" s="47"/>
      <c r="I26" s="48"/>
      <c r="J26" s="49"/>
      <c r="K26" s="47"/>
      <c r="L26" s="98"/>
      <c r="M26" s="51"/>
      <c r="N26" s="51"/>
      <c r="O26" s="51"/>
      <c r="P26" s="51"/>
      <c r="Q26" s="51"/>
      <c r="R26" s="51"/>
      <c r="S26" s="51"/>
      <c r="T26" s="51"/>
      <c r="U26" s="51"/>
      <c r="V26" s="52"/>
      <c r="W26" s="53"/>
      <c r="X26" s="54"/>
    </row>
    <row r="27" spans="1:24" ht="26.25" thickBot="1" x14ac:dyDescent="0.3">
      <c r="A27" s="185" t="s">
        <v>41</v>
      </c>
      <c r="B27" s="197"/>
      <c r="C27" s="198"/>
      <c r="D27" s="198"/>
      <c r="E27" s="199"/>
      <c r="F27" s="200"/>
      <c r="G27" s="201">
        <f>SUM(G28:G30)</f>
        <v>121743345</v>
      </c>
      <c r="H27" s="202">
        <f t="shared" ref="H27:X27" si="7">SUM(H28:H30)</f>
        <v>0</v>
      </c>
      <c r="I27" s="203">
        <f t="shared" si="7"/>
        <v>0</v>
      </c>
      <c r="J27" s="204">
        <f t="shared" si="7"/>
        <v>121743345</v>
      </c>
      <c r="K27" s="202">
        <f t="shared" si="7"/>
        <v>2500000</v>
      </c>
      <c r="L27" s="205">
        <f t="shared" si="7"/>
        <v>11053514</v>
      </c>
      <c r="M27" s="205">
        <f t="shared" si="7"/>
        <v>0</v>
      </c>
      <c r="N27" s="205">
        <f t="shared" si="7"/>
        <v>0</v>
      </c>
      <c r="O27" s="205">
        <f t="shared" si="7"/>
        <v>0</v>
      </c>
      <c r="P27" s="205">
        <f t="shared" si="7"/>
        <v>0</v>
      </c>
      <c r="Q27" s="205">
        <f t="shared" si="7"/>
        <v>0</v>
      </c>
      <c r="R27" s="205">
        <f t="shared" si="7"/>
        <v>0</v>
      </c>
      <c r="S27" s="205">
        <f t="shared" si="7"/>
        <v>0</v>
      </c>
      <c r="T27" s="205">
        <f t="shared" si="7"/>
        <v>0</v>
      </c>
      <c r="U27" s="205">
        <f t="shared" si="7"/>
        <v>0</v>
      </c>
      <c r="V27" s="203">
        <f t="shared" si="7"/>
        <v>0</v>
      </c>
      <c r="W27" s="204">
        <f t="shared" si="7"/>
        <v>6053514</v>
      </c>
      <c r="X27" s="206">
        <f t="shared" si="7"/>
        <v>115689831</v>
      </c>
    </row>
    <row r="28" spans="1:24" ht="23.25" x14ac:dyDescent="0.25">
      <c r="A28" s="99" t="s">
        <v>42</v>
      </c>
      <c r="B28" s="42">
        <v>21</v>
      </c>
      <c r="C28" s="43">
        <v>453</v>
      </c>
      <c r="D28" s="43" t="s">
        <v>31</v>
      </c>
      <c r="E28" s="44"/>
      <c r="F28" s="45"/>
      <c r="G28" s="253">
        <v>49101181</v>
      </c>
      <c r="H28" s="47"/>
      <c r="I28" s="48"/>
      <c r="J28" s="49">
        <f>(G28+I28)-H28</f>
        <v>49101181</v>
      </c>
      <c r="K28" s="94">
        <v>2500000</v>
      </c>
      <c r="L28" s="95">
        <v>5000000</v>
      </c>
      <c r="M28" s="51"/>
      <c r="N28" s="51"/>
      <c r="O28" s="51"/>
      <c r="P28" s="51"/>
      <c r="Q28" s="51"/>
      <c r="R28" s="51"/>
      <c r="S28" s="51"/>
      <c r="T28" s="51"/>
      <c r="U28" s="51"/>
      <c r="V28" s="52"/>
      <c r="W28" s="53"/>
      <c r="X28" s="54">
        <f>J28-W28</f>
        <v>49101181</v>
      </c>
    </row>
    <row r="29" spans="1:24" ht="6" customHeight="1" x14ac:dyDescent="0.25">
      <c r="A29" s="474"/>
      <c r="B29" s="207"/>
      <c r="C29" s="208"/>
      <c r="D29" s="208"/>
      <c r="E29" s="209"/>
      <c r="F29" s="210"/>
      <c r="G29" s="211"/>
      <c r="H29" s="212"/>
      <c r="I29" s="213"/>
      <c r="J29" s="214"/>
      <c r="K29" s="215"/>
      <c r="L29" s="216"/>
      <c r="M29" s="217"/>
      <c r="N29" s="217"/>
      <c r="O29" s="217"/>
      <c r="P29" s="217"/>
      <c r="Q29" s="217"/>
      <c r="R29" s="217"/>
      <c r="S29" s="217"/>
      <c r="T29" s="217"/>
      <c r="U29" s="217"/>
      <c r="V29" s="218"/>
      <c r="W29" s="219"/>
      <c r="X29" s="220"/>
    </row>
    <row r="30" spans="1:24" x14ac:dyDescent="0.25">
      <c r="A30" s="472"/>
      <c r="B30" s="100">
        <v>21</v>
      </c>
      <c r="C30" s="101">
        <v>533</v>
      </c>
      <c r="D30" s="101" t="s">
        <v>31</v>
      </c>
      <c r="E30" s="102"/>
      <c r="F30" s="103"/>
      <c r="G30" s="252">
        <v>72642164</v>
      </c>
      <c r="H30" s="80"/>
      <c r="I30" s="81"/>
      <c r="J30" s="82">
        <f>(G30+I30)-H30</f>
        <v>72642164</v>
      </c>
      <c r="K30" s="83"/>
      <c r="L30" s="84">
        <v>6053514</v>
      </c>
      <c r="M30" s="86"/>
      <c r="N30" s="86"/>
      <c r="O30" s="86"/>
      <c r="P30" s="86"/>
      <c r="Q30" s="86"/>
      <c r="R30" s="86"/>
      <c r="S30" s="86"/>
      <c r="T30" s="86"/>
      <c r="U30" s="86"/>
      <c r="V30" s="87"/>
      <c r="W30" s="88">
        <f>SUM(K30:V30)</f>
        <v>6053514</v>
      </c>
      <c r="X30" s="89">
        <f>J30-W30</f>
        <v>66588650</v>
      </c>
    </row>
    <row r="31" spans="1:24" ht="15.75" thickBot="1" x14ac:dyDescent="0.3">
      <c r="A31" s="475"/>
      <c r="B31" s="42"/>
      <c r="C31" s="43"/>
      <c r="D31" s="43"/>
      <c r="E31" s="44"/>
      <c r="F31" s="45"/>
      <c r="G31" s="46"/>
      <c r="H31" s="47"/>
      <c r="I31" s="48"/>
      <c r="J31" s="49"/>
      <c r="K31" s="47"/>
      <c r="L31" s="98"/>
      <c r="M31" s="51"/>
      <c r="N31" s="51"/>
      <c r="O31" s="51"/>
      <c r="P31" s="104"/>
      <c r="Q31" s="51"/>
      <c r="R31" s="51"/>
      <c r="S31" s="51"/>
      <c r="T31" s="51"/>
      <c r="U31" s="51"/>
      <c r="V31" s="52"/>
      <c r="W31" s="53"/>
      <c r="X31" s="54"/>
    </row>
    <row r="32" spans="1:24" ht="63.75" customHeight="1" thickTop="1" thickBot="1" x14ac:dyDescent="0.35">
      <c r="A32" s="231" t="s">
        <v>70</v>
      </c>
      <c r="B32" s="476" t="s">
        <v>28</v>
      </c>
      <c r="C32" s="477"/>
      <c r="D32" s="477"/>
      <c r="E32" s="477"/>
      <c r="F32" s="478"/>
      <c r="G32" s="232">
        <f>SUM(G33+G36+G39+G42+G45+G48+G53+G56+G61+G67+G64+G69+G71)</f>
        <v>39421420</v>
      </c>
      <c r="H32" s="232">
        <f t="shared" ref="H32:X32" si="8">SUM(H33+H36+H39+H42+H45+H48+H53+H56+H61+H67+H64+H69+H71)</f>
        <v>0</v>
      </c>
      <c r="I32" s="232">
        <f t="shared" si="8"/>
        <v>0</v>
      </c>
      <c r="J32" s="232">
        <f t="shared" si="8"/>
        <v>39421420</v>
      </c>
      <c r="K32" s="232">
        <f t="shared" si="8"/>
        <v>187635.11</v>
      </c>
      <c r="L32" s="232">
        <f t="shared" si="8"/>
        <v>1634353.29</v>
      </c>
      <c r="M32" s="232">
        <f t="shared" si="8"/>
        <v>0</v>
      </c>
      <c r="N32" s="232">
        <f t="shared" si="8"/>
        <v>0</v>
      </c>
      <c r="O32" s="232">
        <f t="shared" si="8"/>
        <v>0</v>
      </c>
      <c r="P32" s="232">
        <f t="shared" si="8"/>
        <v>0</v>
      </c>
      <c r="Q32" s="232">
        <f t="shared" si="8"/>
        <v>0</v>
      </c>
      <c r="R32" s="232">
        <f t="shared" si="8"/>
        <v>0</v>
      </c>
      <c r="S32" s="232">
        <f t="shared" si="8"/>
        <v>0</v>
      </c>
      <c r="T32" s="232">
        <f t="shared" si="8"/>
        <v>0</v>
      </c>
      <c r="U32" s="232">
        <f t="shared" si="8"/>
        <v>0</v>
      </c>
      <c r="V32" s="232">
        <f t="shared" si="8"/>
        <v>0</v>
      </c>
      <c r="W32" s="232">
        <f t="shared" si="8"/>
        <v>1821988.4</v>
      </c>
      <c r="X32" s="232">
        <f t="shared" si="8"/>
        <v>37599431.600000001</v>
      </c>
    </row>
    <row r="33" spans="1:24" ht="27" thickTop="1" thickBot="1" x14ac:dyDescent="0.3">
      <c r="A33" s="168" t="s">
        <v>43</v>
      </c>
      <c r="B33" s="221"/>
      <c r="C33" s="222"/>
      <c r="D33" s="222"/>
      <c r="E33" s="223"/>
      <c r="F33" s="224"/>
      <c r="G33" s="225">
        <f>SUM(G34)</f>
        <v>3350000</v>
      </c>
      <c r="H33" s="226">
        <f t="shared" ref="H33:X33" si="9">SUM(H34)</f>
        <v>0</v>
      </c>
      <c r="I33" s="227">
        <f t="shared" si="9"/>
        <v>0</v>
      </c>
      <c r="J33" s="228">
        <f t="shared" si="9"/>
        <v>3350000</v>
      </c>
      <c r="K33" s="226">
        <f t="shared" si="9"/>
        <v>187635.11</v>
      </c>
      <c r="L33" s="229">
        <f t="shared" si="9"/>
        <v>187635.11</v>
      </c>
      <c r="M33" s="229">
        <f t="shared" si="9"/>
        <v>0</v>
      </c>
      <c r="N33" s="229">
        <f t="shared" si="9"/>
        <v>0</v>
      </c>
      <c r="O33" s="229">
        <f t="shared" si="9"/>
        <v>0</v>
      </c>
      <c r="P33" s="229">
        <f t="shared" si="9"/>
        <v>0</v>
      </c>
      <c r="Q33" s="229">
        <f t="shared" si="9"/>
        <v>0</v>
      </c>
      <c r="R33" s="229">
        <f t="shared" si="9"/>
        <v>0</v>
      </c>
      <c r="S33" s="229">
        <f t="shared" si="9"/>
        <v>0</v>
      </c>
      <c r="T33" s="229">
        <f t="shared" si="9"/>
        <v>0</v>
      </c>
      <c r="U33" s="229">
        <f t="shared" si="9"/>
        <v>0</v>
      </c>
      <c r="V33" s="227">
        <f t="shared" si="9"/>
        <v>0</v>
      </c>
      <c r="W33" s="228">
        <f t="shared" si="9"/>
        <v>375270.22</v>
      </c>
      <c r="X33" s="230">
        <f t="shared" si="9"/>
        <v>2974729.7800000003</v>
      </c>
    </row>
    <row r="34" spans="1:24" ht="34.5" x14ac:dyDescent="0.25">
      <c r="A34" s="27" t="s">
        <v>44</v>
      </c>
      <c r="B34" s="28">
        <v>11</v>
      </c>
      <c r="C34" s="29">
        <v>435</v>
      </c>
      <c r="D34" s="29" t="s">
        <v>31</v>
      </c>
      <c r="E34" s="30"/>
      <c r="F34" s="31"/>
      <c r="G34" s="254">
        <v>3350000</v>
      </c>
      <c r="H34" s="33"/>
      <c r="I34" s="34"/>
      <c r="J34" s="35">
        <f>(G34+I34)-H34</f>
        <v>3350000</v>
      </c>
      <c r="K34" s="73">
        <v>187635.11</v>
      </c>
      <c r="L34" s="36">
        <v>187635.11</v>
      </c>
      <c r="M34" s="37"/>
      <c r="N34" s="37"/>
      <c r="O34" s="37"/>
      <c r="P34" s="37"/>
      <c r="Q34" s="37"/>
      <c r="R34" s="37"/>
      <c r="S34" s="37"/>
      <c r="T34" s="37"/>
      <c r="U34" s="37"/>
      <c r="V34" s="38"/>
      <c r="W34" s="39">
        <f>SUM(K34:V34)</f>
        <v>375270.22</v>
      </c>
      <c r="X34" s="61">
        <f>J34-W34</f>
        <v>2974729.7800000003</v>
      </c>
    </row>
    <row r="35" spans="1:24" ht="15.75" thickBot="1" x14ac:dyDescent="0.3">
      <c r="A35" s="106"/>
      <c r="B35" s="42"/>
      <c r="C35" s="43"/>
      <c r="D35" s="43"/>
      <c r="E35" s="44"/>
      <c r="F35" s="45"/>
      <c r="G35" s="46"/>
      <c r="H35" s="47"/>
      <c r="I35" s="48"/>
      <c r="J35" s="49"/>
      <c r="K35" s="50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2"/>
      <c r="W35" s="53"/>
      <c r="X35" s="54"/>
    </row>
    <row r="36" spans="1:24" ht="26.25" thickBot="1" x14ac:dyDescent="0.3">
      <c r="A36" s="185" t="s">
        <v>45</v>
      </c>
      <c r="B36" s="197"/>
      <c r="C36" s="198"/>
      <c r="D36" s="198"/>
      <c r="E36" s="199"/>
      <c r="F36" s="200"/>
      <c r="G36" s="201">
        <f t="shared" ref="G36:X36" si="10">SUM(G37:G37)</f>
        <v>500000</v>
      </c>
      <c r="H36" s="202">
        <f t="shared" si="10"/>
        <v>0</v>
      </c>
      <c r="I36" s="203">
        <f t="shared" si="10"/>
        <v>0</v>
      </c>
      <c r="J36" s="204">
        <f t="shared" si="10"/>
        <v>500000</v>
      </c>
      <c r="K36" s="202">
        <f t="shared" si="10"/>
        <v>0</v>
      </c>
      <c r="L36" s="205">
        <f t="shared" si="10"/>
        <v>0</v>
      </c>
      <c r="M36" s="205">
        <f t="shared" si="10"/>
        <v>0</v>
      </c>
      <c r="N36" s="205">
        <f t="shared" si="10"/>
        <v>0</v>
      </c>
      <c r="O36" s="205">
        <f t="shared" si="10"/>
        <v>0</v>
      </c>
      <c r="P36" s="205">
        <f t="shared" si="10"/>
        <v>0</v>
      </c>
      <c r="Q36" s="205">
        <f t="shared" si="10"/>
        <v>0</v>
      </c>
      <c r="R36" s="205">
        <f t="shared" si="10"/>
        <v>0</v>
      </c>
      <c r="S36" s="205">
        <f t="shared" si="10"/>
        <v>0</v>
      </c>
      <c r="T36" s="205">
        <f t="shared" si="10"/>
        <v>0</v>
      </c>
      <c r="U36" s="205">
        <f t="shared" si="10"/>
        <v>0</v>
      </c>
      <c r="V36" s="203">
        <f t="shared" si="10"/>
        <v>0</v>
      </c>
      <c r="W36" s="204">
        <f t="shared" si="10"/>
        <v>0</v>
      </c>
      <c r="X36" s="206">
        <f t="shared" si="10"/>
        <v>500000</v>
      </c>
    </row>
    <row r="37" spans="1:24" ht="23.25" x14ac:dyDescent="0.25">
      <c r="A37" s="27" t="s">
        <v>46</v>
      </c>
      <c r="B37" s="28">
        <v>11</v>
      </c>
      <c r="C37" s="29">
        <v>435</v>
      </c>
      <c r="D37" s="29" t="s">
        <v>31</v>
      </c>
      <c r="E37" s="30"/>
      <c r="F37" s="31"/>
      <c r="G37" s="254">
        <v>500000</v>
      </c>
      <c r="H37" s="33"/>
      <c r="I37" s="34"/>
      <c r="J37" s="35">
        <f>(G37+I37)-H37</f>
        <v>500000</v>
      </c>
      <c r="K37" s="33"/>
      <c r="L37" s="36"/>
      <c r="M37" s="37"/>
      <c r="N37" s="37"/>
      <c r="O37" s="37"/>
      <c r="P37" s="37"/>
      <c r="Q37" s="37"/>
      <c r="R37" s="37"/>
      <c r="S37" s="37"/>
      <c r="T37" s="37"/>
      <c r="U37" s="37"/>
      <c r="V37" s="38"/>
      <c r="W37" s="39">
        <f>SUM(K37:V37)</f>
        <v>0</v>
      </c>
      <c r="X37" s="61">
        <f>J37-W37</f>
        <v>500000</v>
      </c>
    </row>
    <row r="38" spans="1:24" ht="15.75" thickBot="1" x14ac:dyDescent="0.3">
      <c r="A38" s="62"/>
      <c r="B38" s="42"/>
      <c r="C38" s="43"/>
      <c r="D38" s="43"/>
      <c r="E38" s="44"/>
      <c r="F38" s="45"/>
      <c r="G38" s="46"/>
      <c r="H38" s="47"/>
      <c r="I38" s="48"/>
      <c r="J38" s="49"/>
      <c r="K38" s="50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2"/>
      <c r="W38" s="53"/>
      <c r="X38" s="54"/>
    </row>
    <row r="39" spans="1:24" ht="26.25" thickBot="1" x14ac:dyDescent="0.3">
      <c r="A39" s="185" t="s">
        <v>47</v>
      </c>
      <c r="B39" s="197"/>
      <c r="C39" s="198"/>
      <c r="D39" s="198"/>
      <c r="E39" s="199"/>
      <c r="F39" s="200"/>
      <c r="G39" s="201">
        <f>SUM(G40)</f>
        <v>584700</v>
      </c>
      <c r="H39" s="202">
        <f t="shared" ref="H39:X39" si="11">SUM(H40)</f>
        <v>0</v>
      </c>
      <c r="I39" s="203">
        <f t="shared" si="11"/>
        <v>0</v>
      </c>
      <c r="J39" s="204">
        <f t="shared" si="11"/>
        <v>584700</v>
      </c>
      <c r="K39" s="202">
        <f t="shared" si="11"/>
        <v>0</v>
      </c>
      <c r="L39" s="205">
        <f t="shared" si="11"/>
        <v>0</v>
      </c>
      <c r="M39" s="205">
        <f t="shared" si="11"/>
        <v>0</v>
      </c>
      <c r="N39" s="205">
        <f t="shared" si="11"/>
        <v>0</v>
      </c>
      <c r="O39" s="205">
        <f t="shared" si="11"/>
        <v>0</v>
      </c>
      <c r="P39" s="205">
        <f t="shared" si="11"/>
        <v>0</v>
      </c>
      <c r="Q39" s="205">
        <f t="shared" si="11"/>
        <v>0</v>
      </c>
      <c r="R39" s="205">
        <f t="shared" si="11"/>
        <v>0</v>
      </c>
      <c r="S39" s="205">
        <f t="shared" si="11"/>
        <v>0</v>
      </c>
      <c r="T39" s="205">
        <f t="shared" si="11"/>
        <v>0</v>
      </c>
      <c r="U39" s="205">
        <f t="shared" si="11"/>
        <v>0</v>
      </c>
      <c r="V39" s="203">
        <f t="shared" si="11"/>
        <v>0</v>
      </c>
      <c r="W39" s="204">
        <f t="shared" si="11"/>
        <v>0</v>
      </c>
      <c r="X39" s="206">
        <f t="shared" si="11"/>
        <v>584700</v>
      </c>
    </row>
    <row r="40" spans="1:24" ht="23.25" x14ac:dyDescent="0.25">
      <c r="A40" s="27" t="s">
        <v>48</v>
      </c>
      <c r="B40" s="28">
        <v>11</v>
      </c>
      <c r="C40" s="29">
        <v>472</v>
      </c>
      <c r="D40" s="29" t="s">
        <v>31</v>
      </c>
      <c r="E40" s="30"/>
      <c r="F40" s="31"/>
      <c r="G40" s="254">
        <v>584700</v>
      </c>
      <c r="H40" s="33"/>
      <c r="I40" s="34"/>
      <c r="J40" s="35">
        <f>(G40+I40)-H40</f>
        <v>584700</v>
      </c>
      <c r="K40" s="10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8"/>
      <c r="W40" s="39">
        <f>SUM(K40:V40)</f>
        <v>0</v>
      </c>
      <c r="X40" s="61">
        <f>J40-W40</f>
        <v>584700</v>
      </c>
    </row>
    <row r="41" spans="1:24" ht="15.75" thickBot="1" x14ac:dyDescent="0.3">
      <c r="A41" s="106"/>
      <c r="B41" s="42"/>
      <c r="C41" s="43"/>
      <c r="D41" s="43"/>
      <c r="E41" s="44"/>
      <c r="F41" s="45"/>
      <c r="G41" s="46"/>
      <c r="H41" s="47"/>
      <c r="I41" s="48"/>
      <c r="J41" s="49"/>
      <c r="K41" s="50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2"/>
      <c r="W41" s="53"/>
      <c r="X41" s="54"/>
    </row>
    <row r="42" spans="1:24" ht="26.25" thickBot="1" x14ac:dyDescent="0.3">
      <c r="A42" s="185" t="s">
        <v>49</v>
      </c>
      <c r="B42" s="197"/>
      <c r="C42" s="198"/>
      <c r="D42" s="198"/>
      <c r="E42" s="199"/>
      <c r="F42" s="200"/>
      <c r="G42" s="201">
        <f>SUM(G43)</f>
        <v>2000000</v>
      </c>
      <c r="H42" s="202">
        <f t="shared" ref="H42:X42" si="12">SUM(H43)</f>
        <v>0</v>
      </c>
      <c r="I42" s="203">
        <f t="shared" si="12"/>
        <v>0</v>
      </c>
      <c r="J42" s="204">
        <f t="shared" si="12"/>
        <v>2000000</v>
      </c>
      <c r="K42" s="202">
        <f t="shared" si="12"/>
        <v>0</v>
      </c>
      <c r="L42" s="205">
        <f t="shared" si="12"/>
        <v>166667</v>
      </c>
      <c r="M42" s="205">
        <f t="shared" si="12"/>
        <v>0</v>
      </c>
      <c r="N42" s="205">
        <f t="shared" si="12"/>
        <v>0</v>
      </c>
      <c r="O42" s="205">
        <f t="shared" si="12"/>
        <v>0</v>
      </c>
      <c r="P42" s="205">
        <f t="shared" si="12"/>
        <v>0</v>
      </c>
      <c r="Q42" s="205">
        <f t="shared" si="12"/>
        <v>0</v>
      </c>
      <c r="R42" s="205">
        <f t="shared" si="12"/>
        <v>0</v>
      </c>
      <c r="S42" s="205">
        <f t="shared" si="12"/>
        <v>0</v>
      </c>
      <c r="T42" s="205">
        <f t="shared" si="12"/>
        <v>0</v>
      </c>
      <c r="U42" s="205">
        <f t="shared" si="12"/>
        <v>0</v>
      </c>
      <c r="V42" s="203">
        <f t="shared" si="12"/>
        <v>0</v>
      </c>
      <c r="W42" s="204">
        <f t="shared" si="12"/>
        <v>166667</v>
      </c>
      <c r="X42" s="206">
        <f t="shared" si="12"/>
        <v>1833333</v>
      </c>
    </row>
    <row r="43" spans="1:24" ht="34.5" x14ac:dyDescent="0.25">
      <c r="A43" s="27" t="s">
        <v>50</v>
      </c>
      <c r="B43" s="28">
        <v>11</v>
      </c>
      <c r="C43" s="29">
        <v>472</v>
      </c>
      <c r="D43" s="29" t="s">
        <v>31</v>
      </c>
      <c r="E43" s="30"/>
      <c r="F43" s="31"/>
      <c r="G43" s="254">
        <v>2000000</v>
      </c>
      <c r="H43" s="33"/>
      <c r="I43" s="34"/>
      <c r="J43" s="35">
        <f>(G43+I43)-H43</f>
        <v>2000000</v>
      </c>
      <c r="K43" s="33"/>
      <c r="L43" s="36">
        <v>166667</v>
      </c>
      <c r="M43" s="37"/>
      <c r="N43" s="37"/>
      <c r="O43" s="37"/>
      <c r="P43" s="37"/>
      <c r="Q43" s="37"/>
      <c r="R43" s="37"/>
      <c r="S43" s="37"/>
      <c r="T43" s="108"/>
      <c r="U43" s="108"/>
      <c r="V43" s="38"/>
      <c r="W43" s="39">
        <f>SUM(K43:V43)</f>
        <v>166667</v>
      </c>
      <c r="X43" s="61">
        <f>J43-W43</f>
        <v>1833333</v>
      </c>
    </row>
    <row r="44" spans="1:24" ht="15.75" thickBot="1" x14ac:dyDescent="0.3">
      <c r="A44" s="109"/>
      <c r="B44" s="110"/>
      <c r="C44" s="111"/>
      <c r="D44" s="111"/>
      <c r="E44" s="112"/>
      <c r="F44" s="113"/>
      <c r="G44" s="114"/>
      <c r="H44" s="115"/>
      <c r="I44" s="116"/>
      <c r="J44" s="117"/>
      <c r="K44" s="118"/>
      <c r="L44" s="119"/>
      <c r="M44" s="119"/>
      <c r="N44" s="119"/>
      <c r="O44" s="119"/>
      <c r="P44" s="119"/>
      <c r="Q44" s="119"/>
      <c r="R44" s="119"/>
      <c r="S44" s="119"/>
      <c r="T44" s="120"/>
      <c r="U44" s="120"/>
      <c r="V44" s="121"/>
      <c r="W44" s="122"/>
      <c r="X44" s="123"/>
    </row>
    <row r="45" spans="1:24" ht="39" thickBot="1" x14ac:dyDescent="0.3">
      <c r="A45" s="185" t="s">
        <v>51</v>
      </c>
      <c r="B45" s="197"/>
      <c r="C45" s="198"/>
      <c r="D45" s="198"/>
      <c r="E45" s="199"/>
      <c r="F45" s="200"/>
      <c r="G45" s="201">
        <f>SUM(G46)</f>
        <v>2400000</v>
      </c>
      <c r="H45" s="202">
        <f t="shared" ref="H45:X45" si="13">SUM(H46)</f>
        <v>0</v>
      </c>
      <c r="I45" s="203">
        <f t="shared" si="13"/>
        <v>0</v>
      </c>
      <c r="J45" s="204">
        <f t="shared" si="13"/>
        <v>2400000</v>
      </c>
      <c r="K45" s="202">
        <f t="shared" si="13"/>
        <v>0</v>
      </c>
      <c r="L45" s="205">
        <f t="shared" si="13"/>
        <v>300000</v>
      </c>
      <c r="M45" s="205">
        <f t="shared" si="13"/>
        <v>0</v>
      </c>
      <c r="N45" s="205">
        <f t="shared" si="13"/>
        <v>0</v>
      </c>
      <c r="O45" s="205">
        <f t="shared" si="13"/>
        <v>0</v>
      </c>
      <c r="P45" s="205">
        <f t="shared" si="13"/>
        <v>0</v>
      </c>
      <c r="Q45" s="205">
        <f t="shared" si="13"/>
        <v>0</v>
      </c>
      <c r="R45" s="205">
        <f t="shared" si="13"/>
        <v>0</v>
      </c>
      <c r="S45" s="205">
        <f t="shared" si="13"/>
        <v>0</v>
      </c>
      <c r="T45" s="205">
        <f t="shared" si="13"/>
        <v>0</v>
      </c>
      <c r="U45" s="205">
        <f t="shared" si="13"/>
        <v>0</v>
      </c>
      <c r="V45" s="203">
        <f t="shared" si="13"/>
        <v>0</v>
      </c>
      <c r="W45" s="204">
        <f t="shared" si="13"/>
        <v>300000</v>
      </c>
      <c r="X45" s="206">
        <f t="shared" si="13"/>
        <v>2100000</v>
      </c>
    </row>
    <row r="46" spans="1:24" x14ac:dyDescent="0.25">
      <c r="A46" s="27" t="s">
        <v>52</v>
      </c>
      <c r="B46" s="28">
        <v>11</v>
      </c>
      <c r="C46" s="29">
        <v>473</v>
      </c>
      <c r="D46" s="29" t="s">
        <v>31</v>
      </c>
      <c r="E46" s="30"/>
      <c r="F46" s="31"/>
      <c r="G46" s="254">
        <v>2400000</v>
      </c>
      <c r="H46" s="33"/>
      <c r="I46" s="34"/>
      <c r="J46" s="35">
        <f>(G46+I46)-H46</f>
        <v>2400000</v>
      </c>
      <c r="K46" s="33"/>
      <c r="L46" s="36">
        <v>300000</v>
      </c>
      <c r="M46" s="37"/>
      <c r="N46" s="37"/>
      <c r="O46" s="37"/>
      <c r="P46" s="37"/>
      <c r="Q46" s="37"/>
      <c r="R46" s="37"/>
      <c r="S46" s="37"/>
      <c r="T46" s="108"/>
      <c r="U46" s="108"/>
      <c r="V46" s="38"/>
      <c r="W46" s="39">
        <f>SUM(K46:V46)</f>
        <v>300000</v>
      </c>
      <c r="X46" s="61">
        <f>J46-W46</f>
        <v>2100000</v>
      </c>
    </row>
    <row r="47" spans="1:24" ht="15.75" thickBot="1" x14ac:dyDescent="0.3">
      <c r="A47" s="124"/>
      <c r="B47" s="125"/>
      <c r="C47" s="126"/>
      <c r="D47" s="126"/>
      <c r="E47" s="127"/>
      <c r="F47" s="128"/>
      <c r="G47" s="129"/>
      <c r="H47" s="130"/>
      <c r="I47" s="131"/>
      <c r="J47" s="132"/>
      <c r="K47" s="133"/>
      <c r="L47" s="134"/>
      <c r="M47" s="134"/>
      <c r="N47" s="134"/>
      <c r="O47" s="134"/>
      <c r="P47" s="134"/>
      <c r="Q47" s="134"/>
      <c r="R47" s="134"/>
      <c r="S47" s="134"/>
      <c r="T47" s="135"/>
      <c r="U47" s="136"/>
      <c r="V47" s="137"/>
      <c r="W47" s="138"/>
      <c r="X47" s="139"/>
    </row>
    <row r="48" spans="1:24" ht="39.75" thickTop="1" thickBot="1" x14ac:dyDescent="0.3">
      <c r="A48" s="168" t="s">
        <v>53</v>
      </c>
      <c r="B48" s="233"/>
      <c r="C48" s="233"/>
      <c r="D48" s="233"/>
      <c r="E48" s="234"/>
      <c r="F48" s="235"/>
      <c r="G48" s="225">
        <f>SUM(G49+G51)</f>
        <v>3000000</v>
      </c>
      <c r="H48" s="226">
        <f t="shared" ref="H48:X48" si="14">SUM(H49+H51)</f>
        <v>0</v>
      </c>
      <c r="I48" s="227">
        <f t="shared" si="14"/>
        <v>0</v>
      </c>
      <c r="J48" s="228">
        <f t="shared" si="14"/>
        <v>3000000</v>
      </c>
      <c r="K48" s="226">
        <f t="shared" si="14"/>
        <v>0</v>
      </c>
      <c r="L48" s="229">
        <f t="shared" si="14"/>
        <v>0</v>
      </c>
      <c r="M48" s="229">
        <f t="shared" si="14"/>
        <v>0</v>
      </c>
      <c r="N48" s="229">
        <f t="shared" si="14"/>
        <v>0</v>
      </c>
      <c r="O48" s="229">
        <f t="shared" si="14"/>
        <v>0</v>
      </c>
      <c r="P48" s="229">
        <f t="shared" si="14"/>
        <v>0</v>
      </c>
      <c r="Q48" s="229">
        <f t="shared" si="14"/>
        <v>0</v>
      </c>
      <c r="R48" s="229">
        <f t="shared" si="14"/>
        <v>0</v>
      </c>
      <c r="S48" s="229">
        <f t="shared" si="14"/>
        <v>0</v>
      </c>
      <c r="T48" s="229">
        <f t="shared" si="14"/>
        <v>0</v>
      </c>
      <c r="U48" s="229">
        <f t="shared" si="14"/>
        <v>0</v>
      </c>
      <c r="V48" s="227">
        <f t="shared" si="14"/>
        <v>0</v>
      </c>
      <c r="W48" s="228">
        <f t="shared" si="14"/>
        <v>0</v>
      </c>
      <c r="X48" s="230">
        <f t="shared" si="14"/>
        <v>3000000</v>
      </c>
    </row>
    <row r="49" spans="1:24" ht="23.25" x14ac:dyDescent="0.25">
      <c r="A49" s="27" t="s">
        <v>54</v>
      </c>
      <c r="B49" s="28">
        <v>21</v>
      </c>
      <c r="C49" s="29">
        <v>431</v>
      </c>
      <c r="D49" s="29" t="s">
        <v>31</v>
      </c>
      <c r="E49" s="30"/>
      <c r="F49" s="31"/>
      <c r="G49" s="105">
        <v>3000000</v>
      </c>
      <c r="H49" s="33"/>
      <c r="I49" s="34"/>
      <c r="J49" s="35">
        <f>(G49+I49)-H49</f>
        <v>3000000</v>
      </c>
      <c r="K49" s="10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8"/>
      <c r="W49" s="39">
        <f>SUM(K49:V49)</f>
        <v>0</v>
      </c>
      <c r="X49" s="61">
        <f>J49-W49</f>
        <v>3000000</v>
      </c>
    </row>
    <row r="50" spans="1:24" ht="6" customHeight="1" x14ac:dyDescent="0.25">
      <c r="A50" s="472"/>
      <c r="B50" s="207"/>
      <c r="C50" s="208"/>
      <c r="D50" s="208"/>
      <c r="E50" s="209"/>
      <c r="F50" s="210"/>
      <c r="G50" s="211"/>
      <c r="H50" s="212"/>
      <c r="I50" s="213"/>
      <c r="J50" s="214"/>
      <c r="K50" s="236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8"/>
      <c r="W50" s="219"/>
      <c r="X50" s="220"/>
    </row>
    <row r="51" spans="1:24" x14ac:dyDescent="0.25">
      <c r="A51" s="472"/>
      <c r="B51" s="100"/>
      <c r="C51" s="101"/>
      <c r="D51" s="101"/>
      <c r="E51" s="102"/>
      <c r="F51" s="103"/>
      <c r="G51" s="140"/>
      <c r="H51" s="80"/>
      <c r="I51" s="81"/>
      <c r="J51" s="82">
        <f>(G51+I51)-H51</f>
        <v>0</v>
      </c>
      <c r="K51" s="141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7"/>
      <c r="W51" s="142"/>
      <c r="X51" s="143">
        <f>J51-W51</f>
        <v>0</v>
      </c>
    </row>
    <row r="52" spans="1:24" ht="15.75" thickBot="1" x14ac:dyDescent="0.3">
      <c r="A52" s="473"/>
      <c r="B52" s="42"/>
      <c r="C52" s="43"/>
      <c r="D52" s="43"/>
      <c r="E52" s="44"/>
      <c r="F52" s="45"/>
      <c r="G52" s="144"/>
      <c r="H52" s="47"/>
      <c r="I52" s="48"/>
      <c r="J52" s="49"/>
      <c r="K52" s="145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2"/>
      <c r="W52" s="53"/>
      <c r="X52" s="54"/>
    </row>
    <row r="53" spans="1:24" ht="30.75" customHeight="1" thickBot="1" x14ac:dyDescent="0.3">
      <c r="A53" s="185" t="s">
        <v>55</v>
      </c>
      <c r="B53" s="197"/>
      <c r="C53" s="197"/>
      <c r="D53" s="198"/>
      <c r="E53" s="199"/>
      <c r="F53" s="237"/>
      <c r="G53" s="201">
        <f>SUM(G54)</f>
        <v>3589167</v>
      </c>
      <c r="H53" s="202">
        <f t="shared" ref="H53:X53" si="15">SUM(H54)</f>
        <v>0</v>
      </c>
      <c r="I53" s="203">
        <f t="shared" si="15"/>
        <v>0</v>
      </c>
      <c r="J53" s="204">
        <f t="shared" si="15"/>
        <v>3589167</v>
      </c>
      <c r="K53" s="202">
        <f t="shared" si="15"/>
        <v>0</v>
      </c>
      <c r="L53" s="205">
        <f>445182.06+534869.12</f>
        <v>980051.17999999993</v>
      </c>
      <c r="M53" s="205">
        <f t="shared" si="15"/>
        <v>0</v>
      </c>
      <c r="N53" s="205">
        <f t="shared" si="15"/>
        <v>0</v>
      </c>
      <c r="O53" s="205">
        <f t="shared" si="15"/>
        <v>0</v>
      </c>
      <c r="P53" s="205">
        <f t="shared" si="15"/>
        <v>0</v>
      </c>
      <c r="Q53" s="205">
        <f t="shared" si="15"/>
        <v>0</v>
      </c>
      <c r="R53" s="205">
        <f t="shared" si="15"/>
        <v>0</v>
      </c>
      <c r="S53" s="205">
        <f t="shared" si="15"/>
        <v>0</v>
      </c>
      <c r="T53" s="205">
        <f t="shared" si="15"/>
        <v>0</v>
      </c>
      <c r="U53" s="205">
        <f t="shared" si="15"/>
        <v>0</v>
      </c>
      <c r="V53" s="203">
        <f t="shared" si="15"/>
        <v>0</v>
      </c>
      <c r="W53" s="204">
        <f t="shared" si="15"/>
        <v>980051.17999999993</v>
      </c>
      <c r="X53" s="206">
        <f t="shared" si="15"/>
        <v>2609115.8200000003</v>
      </c>
    </row>
    <row r="54" spans="1:24" ht="69" thickBot="1" x14ac:dyDescent="0.3">
      <c r="A54" s="27" t="s">
        <v>56</v>
      </c>
      <c r="B54" s="28">
        <v>21</v>
      </c>
      <c r="C54" s="29">
        <v>472</v>
      </c>
      <c r="D54" s="29" t="s">
        <v>31</v>
      </c>
      <c r="E54" s="30"/>
      <c r="F54" s="31"/>
      <c r="G54" s="254">
        <v>3589167</v>
      </c>
      <c r="H54" s="73"/>
      <c r="I54" s="146"/>
      <c r="J54" s="35">
        <f>(G54+I54)-H54</f>
        <v>3589167</v>
      </c>
      <c r="K54" s="73"/>
      <c r="L54" s="256" t="s">
        <v>81</v>
      </c>
      <c r="M54" s="75"/>
      <c r="N54" s="75"/>
      <c r="O54" s="75"/>
      <c r="P54" s="75"/>
      <c r="Q54" s="75"/>
      <c r="R54" s="75"/>
      <c r="S54" s="75"/>
      <c r="T54" s="75"/>
      <c r="U54" s="75"/>
      <c r="V54" s="147"/>
      <c r="W54" s="39">
        <f>445182.06+534869.12</f>
        <v>980051.17999999993</v>
      </c>
      <c r="X54" s="61">
        <f>J54-W54</f>
        <v>2609115.8200000003</v>
      </c>
    </row>
    <row r="55" spans="1:24" ht="48.75" customHeight="1" thickBot="1" x14ac:dyDescent="0.3">
      <c r="A55" s="106"/>
      <c r="B55" s="42"/>
      <c r="C55" s="43"/>
      <c r="D55" s="43"/>
      <c r="E55" s="44"/>
      <c r="F55" s="45"/>
      <c r="G55" s="148"/>
      <c r="H55" s="149"/>
      <c r="I55" s="150"/>
      <c r="J55" s="151"/>
      <c r="K55" s="50" t="s">
        <v>57</v>
      </c>
      <c r="L55" s="256" t="s">
        <v>82</v>
      </c>
      <c r="M55" s="51"/>
      <c r="N55" s="51"/>
      <c r="O55" s="51"/>
      <c r="P55" s="51"/>
      <c r="Q55" s="51"/>
      <c r="R55" s="51"/>
      <c r="S55" s="51"/>
      <c r="T55" s="51"/>
      <c r="U55" s="51"/>
      <c r="V55" s="52"/>
      <c r="W55" s="53"/>
      <c r="X55" s="54"/>
    </row>
    <row r="56" spans="1:24" ht="30" customHeight="1" thickBot="1" x14ac:dyDescent="0.3">
      <c r="A56" s="185" t="s">
        <v>58</v>
      </c>
      <c r="B56" s="197"/>
      <c r="C56" s="197"/>
      <c r="D56" s="198"/>
      <c r="E56" s="199"/>
      <c r="F56" s="237"/>
      <c r="G56" s="201">
        <f>SUM(G57:G60)</f>
        <v>5249353</v>
      </c>
      <c r="H56" s="201">
        <f t="shared" ref="H56:X56" si="16">SUM(H57:H60)</f>
        <v>0</v>
      </c>
      <c r="I56" s="201">
        <f t="shared" si="16"/>
        <v>0</v>
      </c>
      <c r="J56" s="201">
        <f t="shared" si="16"/>
        <v>5249353</v>
      </c>
      <c r="K56" s="201">
        <f t="shared" si="16"/>
        <v>0</v>
      </c>
      <c r="L56" s="201">
        <f t="shared" si="16"/>
        <v>0</v>
      </c>
      <c r="M56" s="201">
        <f t="shared" si="16"/>
        <v>0</v>
      </c>
      <c r="N56" s="201">
        <f t="shared" si="16"/>
        <v>0</v>
      </c>
      <c r="O56" s="201">
        <f t="shared" si="16"/>
        <v>0</v>
      </c>
      <c r="P56" s="201">
        <f t="shared" si="16"/>
        <v>0</v>
      </c>
      <c r="Q56" s="201">
        <f t="shared" si="16"/>
        <v>0</v>
      </c>
      <c r="R56" s="201">
        <f t="shared" si="16"/>
        <v>0</v>
      </c>
      <c r="S56" s="201">
        <f t="shared" si="16"/>
        <v>0</v>
      </c>
      <c r="T56" s="201">
        <f t="shared" si="16"/>
        <v>0</v>
      </c>
      <c r="U56" s="201">
        <f t="shared" si="16"/>
        <v>0</v>
      </c>
      <c r="V56" s="201">
        <f t="shared" si="16"/>
        <v>0</v>
      </c>
      <c r="W56" s="201">
        <f t="shared" si="16"/>
        <v>0</v>
      </c>
      <c r="X56" s="201">
        <f t="shared" si="16"/>
        <v>5249353</v>
      </c>
    </row>
    <row r="57" spans="1:24" ht="27" customHeight="1" x14ac:dyDescent="0.25">
      <c r="A57" s="27" t="s">
        <v>59</v>
      </c>
      <c r="B57" s="28">
        <v>11</v>
      </c>
      <c r="C57" s="29">
        <v>472</v>
      </c>
      <c r="D57" s="29" t="s">
        <v>31</v>
      </c>
      <c r="E57" s="30"/>
      <c r="F57" s="31"/>
      <c r="G57" s="254">
        <v>3842360</v>
      </c>
      <c r="H57" s="73"/>
      <c r="I57" s="146"/>
      <c r="J57" s="35">
        <f>(G57+I57)-H57</f>
        <v>3842360</v>
      </c>
      <c r="K57" s="73"/>
      <c r="L57" s="74"/>
      <c r="M57" s="75"/>
      <c r="N57" s="75"/>
      <c r="O57" s="75"/>
      <c r="P57" s="75"/>
      <c r="Q57" s="75"/>
      <c r="R57" s="75"/>
      <c r="S57" s="75"/>
      <c r="T57" s="75"/>
      <c r="U57" s="75"/>
      <c r="V57" s="147"/>
      <c r="W57" s="39">
        <f>SUM(K57:V57)</f>
        <v>0</v>
      </c>
      <c r="X57" s="61">
        <f>J57-W57</f>
        <v>3842360</v>
      </c>
    </row>
    <row r="58" spans="1:24" ht="9" customHeight="1" x14ac:dyDescent="0.25">
      <c r="A58" s="62"/>
      <c r="B58" s="207"/>
      <c r="C58" s="208"/>
      <c r="D58" s="208"/>
      <c r="E58" s="209"/>
      <c r="F58" s="210"/>
      <c r="G58" s="211"/>
      <c r="H58" s="212"/>
      <c r="I58" s="213"/>
      <c r="J58" s="214"/>
      <c r="K58" s="236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8"/>
      <c r="W58" s="219"/>
      <c r="X58" s="220"/>
    </row>
    <row r="59" spans="1:24" x14ac:dyDescent="0.25">
      <c r="A59" s="106"/>
      <c r="B59" s="100">
        <v>21</v>
      </c>
      <c r="C59" s="101">
        <v>472</v>
      </c>
      <c r="D59" s="101" t="s">
        <v>31</v>
      </c>
      <c r="E59" s="102"/>
      <c r="F59" s="103"/>
      <c r="G59" s="255">
        <v>1406993</v>
      </c>
      <c r="H59" s="80"/>
      <c r="I59" s="81"/>
      <c r="J59" s="82">
        <f>(G59+I59)-H59</f>
        <v>1406993</v>
      </c>
      <c r="K59" s="141"/>
      <c r="L59" s="152"/>
      <c r="M59" s="86"/>
      <c r="N59" s="86"/>
      <c r="O59" s="86"/>
      <c r="P59" s="86"/>
      <c r="Q59" s="86"/>
      <c r="R59" s="86"/>
      <c r="S59" s="86"/>
      <c r="T59" s="86"/>
      <c r="U59" s="86"/>
      <c r="V59" s="87"/>
      <c r="W59" s="142"/>
      <c r="X59" s="143">
        <f>J59-W59</f>
        <v>1406993</v>
      </c>
    </row>
    <row r="60" spans="1:24" ht="15.75" thickBot="1" x14ac:dyDescent="0.3">
      <c r="A60" s="106"/>
      <c r="B60" s="42"/>
      <c r="C60" s="43"/>
      <c r="D60" s="43"/>
      <c r="E60" s="44"/>
      <c r="F60" s="45"/>
      <c r="G60" s="144"/>
      <c r="H60" s="47"/>
      <c r="I60" s="48"/>
      <c r="J60" s="49"/>
      <c r="K60" s="50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2"/>
      <c r="W60" s="53"/>
      <c r="X60" s="54"/>
    </row>
    <row r="61" spans="1:24" ht="39" thickBot="1" x14ac:dyDescent="0.3">
      <c r="A61" s="185" t="s">
        <v>60</v>
      </c>
      <c r="B61" s="197"/>
      <c r="C61" s="197"/>
      <c r="D61" s="198"/>
      <c r="E61" s="199"/>
      <c r="F61" s="237"/>
      <c r="G61" s="201">
        <f>SUM(G62)</f>
        <v>0</v>
      </c>
      <c r="H61" s="202">
        <f t="shared" ref="H61:X61" si="17">SUM(H62)</f>
        <v>0</v>
      </c>
      <c r="I61" s="203">
        <f t="shared" si="17"/>
        <v>0</v>
      </c>
      <c r="J61" s="204">
        <f t="shared" si="17"/>
        <v>0</v>
      </c>
      <c r="K61" s="202">
        <f t="shared" si="17"/>
        <v>0</v>
      </c>
      <c r="L61" s="205">
        <f t="shared" si="17"/>
        <v>0</v>
      </c>
      <c r="M61" s="205">
        <f t="shared" si="17"/>
        <v>0</v>
      </c>
      <c r="N61" s="205">
        <f t="shared" si="17"/>
        <v>0</v>
      </c>
      <c r="O61" s="205">
        <f t="shared" si="17"/>
        <v>0</v>
      </c>
      <c r="P61" s="205">
        <f t="shared" si="17"/>
        <v>0</v>
      </c>
      <c r="Q61" s="205">
        <f t="shared" si="17"/>
        <v>0</v>
      </c>
      <c r="R61" s="205">
        <f t="shared" si="17"/>
        <v>0</v>
      </c>
      <c r="S61" s="205">
        <f t="shared" si="17"/>
        <v>0</v>
      </c>
      <c r="T61" s="205">
        <f t="shared" si="17"/>
        <v>0</v>
      </c>
      <c r="U61" s="205">
        <f t="shared" si="17"/>
        <v>0</v>
      </c>
      <c r="V61" s="203">
        <f t="shared" si="17"/>
        <v>0</v>
      </c>
      <c r="W61" s="204">
        <f t="shared" si="17"/>
        <v>0</v>
      </c>
      <c r="X61" s="206">
        <f t="shared" si="17"/>
        <v>0</v>
      </c>
    </row>
    <row r="62" spans="1:24" ht="23.25" x14ac:dyDescent="0.25">
      <c r="A62" s="27" t="s">
        <v>61</v>
      </c>
      <c r="B62" s="28">
        <v>21</v>
      </c>
      <c r="C62" s="29">
        <v>473</v>
      </c>
      <c r="D62" s="29" t="s">
        <v>31</v>
      </c>
      <c r="E62" s="30"/>
      <c r="F62" s="31"/>
      <c r="G62" s="105">
        <v>0</v>
      </c>
      <c r="H62" s="73"/>
      <c r="I62" s="146"/>
      <c r="J62" s="35">
        <f>(G62+I62)-H62</f>
        <v>0</v>
      </c>
      <c r="K62" s="73"/>
      <c r="L62" s="74"/>
      <c r="M62" s="75"/>
      <c r="N62" s="75"/>
      <c r="O62" s="75"/>
      <c r="P62" s="75"/>
      <c r="Q62" s="75"/>
      <c r="R62" s="75"/>
      <c r="S62" s="75"/>
      <c r="T62" s="75"/>
      <c r="U62" s="75"/>
      <c r="V62" s="147"/>
      <c r="W62" s="39">
        <f>SUM(K62:V62)</f>
        <v>0</v>
      </c>
      <c r="X62" s="61">
        <f>J62-W62</f>
        <v>0</v>
      </c>
    </row>
    <row r="63" spans="1:24" ht="15.75" thickBot="1" x14ac:dyDescent="0.3">
      <c r="A63" s="106"/>
      <c r="B63" s="42"/>
      <c r="C63" s="43"/>
      <c r="D63" s="43"/>
      <c r="E63" s="44"/>
      <c r="F63" s="45"/>
      <c r="G63" s="148"/>
      <c r="H63" s="149"/>
      <c r="I63" s="150"/>
      <c r="J63" s="151"/>
      <c r="K63" s="50" t="s">
        <v>57</v>
      </c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2"/>
      <c r="W63" s="53"/>
      <c r="X63" s="54"/>
    </row>
    <row r="64" spans="1:24" ht="26.25" thickBot="1" x14ac:dyDescent="0.3">
      <c r="A64" s="185" t="s">
        <v>62</v>
      </c>
      <c r="B64" s="197"/>
      <c r="C64" s="197"/>
      <c r="D64" s="198"/>
      <c r="E64" s="199"/>
      <c r="F64" s="237"/>
      <c r="G64" s="201">
        <f>SUM(G65)</f>
        <v>771200</v>
      </c>
      <c r="H64" s="202">
        <f t="shared" ref="H64:X64" si="18">SUM(H65)</f>
        <v>0</v>
      </c>
      <c r="I64" s="203">
        <f t="shared" si="18"/>
        <v>0</v>
      </c>
      <c r="J64" s="204">
        <f t="shared" si="18"/>
        <v>771200</v>
      </c>
      <c r="K64" s="202">
        <f t="shared" si="18"/>
        <v>0</v>
      </c>
      <c r="L64" s="205">
        <f t="shared" si="18"/>
        <v>0</v>
      </c>
      <c r="M64" s="205">
        <f t="shared" si="18"/>
        <v>0</v>
      </c>
      <c r="N64" s="205">
        <f t="shared" si="18"/>
        <v>0</v>
      </c>
      <c r="O64" s="205">
        <f t="shared" si="18"/>
        <v>0</v>
      </c>
      <c r="P64" s="205">
        <f t="shared" si="18"/>
        <v>0</v>
      </c>
      <c r="Q64" s="205">
        <f t="shared" si="18"/>
        <v>0</v>
      </c>
      <c r="R64" s="205">
        <f t="shared" si="18"/>
        <v>0</v>
      </c>
      <c r="S64" s="205">
        <f t="shared" si="18"/>
        <v>0</v>
      </c>
      <c r="T64" s="205">
        <f t="shared" si="18"/>
        <v>0</v>
      </c>
      <c r="U64" s="205">
        <f t="shared" si="18"/>
        <v>0</v>
      </c>
      <c r="V64" s="203">
        <f t="shared" si="18"/>
        <v>0</v>
      </c>
      <c r="W64" s="204">
        <f t="shared" si="18"/>
        <v>0</v>
      </c>
      <c r="X64" s="206">
        <f t="shared" si="18"/>
        <v>771200</v>
      </c>
    </row>
    <row r="65" spans="1:24" ht="23.25" x14ac:dyDescent="0.25">
      <c r="A65" s="27" t="s">
        <v>61</v>
      </c>
      <c r="B65" s="28">
        <v>11</v>
      </c>
      <c r="C65" s="29">
        <v>472</v>
      </c>
      <c r="D65" s="29" t="s">
        <v>31</v>
      </c>
      <c r="E65" s="30"/>
      <c r="F65" s="31"/>
      <c r="G65" s="254">
        <v>771200</v>
      </c>
      <c r="H65" s="73"/>
      <c r="I65" s="146"/>
      <c r="J65" s="35">
        <f>(G65+I65)-H65</f>
        <v>771200</v>
      </c>
      <c r="K65" s="73"/>
      <c r="L65" s="74"/>
      <c r="M65" s="75"/>
      <c r="N65" s="75"/>
      <c r="O65" s="75"/>
      <c r="P65" s="75"/>
      <c r="Q65" s="75"/>
      <c r="R65" s="75"/>
      <c r="S65" s="75"/>
      <c r="T65" s="75"/>
      <c r="U65" s="75"/>
      <c r="V65" s="147"/>
      <c r="W65" s="39">
        <f>SUM(K65:V65)</f>
        <v>0</v>
      </c>
      <c r="X65" s="61">
        <f>J65-W65</f>
        <v>771200</v>
      </c>
    </row>
    <row r="66" spans="1:24" ht="15.75" thickBot="1" x14ac:dyDescent="0.3">
      <c r="A66" s="106"/>
      <c r="B66" s="42"/>
      <c r="C66" s="43"/>
      <c r="D66" s="43"/>
      <c r="E66" s="44"/>
      <c r="F66" s="45"/>
      <c r="G66" s="148"/>
      <c r="H66" s="149"/>
      <c r="I66" s="150"/>
      <c r="J66" s="151"/>
      <c r="K66" s="50" t="s">
        <v>57</v>
      </c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2"/>
      <c r="W66" s="53"/>
      <c r="X66" s="54"/>
    </row>
    <row r="67" spans="1:24" ht="26.25" thickBot="1" x14ac:dyDescent="0.3">
      <c r="A67" s="185" t="s">
        <v>63</v>
      </c>
      <c r="B67" s="197"/>
      <c r="C67" s="197"/>
      <c r="D67" s="198"/>
      <c r="E67" s="199"/>
      <c r="F67" s="237"/>
      <c r="G67" s="201">
        <f>SUM(G68)</f>
        <v>2940000</v>
      </c>
      <c r="H67" s="202">
        <f t="shared" ref="H67:X71" si="19">SUM(H68)</f>
        <v>0</v>
      </c>
      <c r="I67" s="203">
        <f t="shared" si="19"/>
        <v>0</v>
      </c>
      <c r="J67" s="204">
        <f t="shared" si="19"/>
        <v>2940000</v>
      </c>
      <c r="K67" s="202">
        <f t="shared" si="19"/>
        <v>0</v>
      </c>
      <c r="L67" s="205">
        <f t="shared" si="19"/>
        <v>0</v>
      </c>
      <c r="M67" s="205">
        <f t="shared" si="19"/>
        <v>0</v>
      </c>
      <c r="N67" s="205">
        <f t="shared" si="19"/>
        <v>0</v>
      </c>
      <c r="O67" s="205">
        <f t="shared" si="19"/>
        <v>0</v>
      </c>
      <c r="P67" s="205">
        <f t="shared" si="19"/>
        <v>0</v>
      </c>
      <c r="Q67" s="205">
        <f t="shared" si="19"/>
        <v>0</v>
      </c>
      <c r="R67" s="205">
        <f t="shared" si="19"/>
        <v>0</v>
      </c>
      <c r="S67" s="205">
        <f t="shared" si="19"/>
        <v>0</v>
      </c>
      <c r="T67" s="205">
        <f t="shared" si="19"/>
        <v>0</v>
      </c>
      <c r="U67" s="205">
        <f t="shared" si="19"/>
        <v>0</v>
      </c>
      <c r="V67" s="203">
        <f t="shared" si="19"/>
        <v>0</v>
      </c>
      <c r="W67" s="204">
        <f t="shared" si="19"/>
        <v>0</v>
      </c>
      <c r="X67" s="206">
        <f t="shared" si="19"/>
        <v>2940000</v>
      </c>
    </row>
    <row r="68" spans="1:24" ht="24" thickBot="1" x14ac:dyDescent="0.3">
      <c r="A68" s="27" t="s">
        <v>64</v>
      </c>
      <c r="B68" s="28">
        <v>11</v>
      </c>
      <c r="C68" s="29">
        <v>472</v>
      </c>
      <c r="D68" s="29" t="s">
        <v>31</v>
      </c>
      <c r="E68" s="30"/>
      <c r="F68" s="31"/>
      <c r="G68" s="254">
        <v>2940000</v>
      </c>
      <c r="H68" s="73"/>
      <c r="I68" s="146"/>
      <c r="J68" s="35">
        <f>(G68+I68)-H68</f>
        <v>2940000</v>
      </c>
      <c r="K68" s="73"/>
      <c r="L68" s="74"/>
      <c r="M68" s="75"/>
      <c r="N68" s="75"/>
      <c r="O68" s="75"/>
      <c r="P68" s="75"/>
      <c r="Q68" s="75"/>
      <c r="R68" s="75"/>
      <c r="S68" s="75"/>
      <c r="T68" s="75"/>
      <c r="U68" s="75"/>
      <c r="V68" s="147"/>
      <c r="W68" s="39">
        <f>SUM(K68:V68)</f>
        <v>0</v>
      </c>
      <c r="X68" s="61">
        <f>J68-W68</f>
        <v>2940000</v>
      </c>
    </row>
    <row r="69" spans="1:24" ht="31.5" customHeight="1" thickBot="1" x14ac:dyDescent="0.3">
      <c r="A69" s="185" t="s">
        <v>74</v>
      </c>
      <c r="B69" s="197"/>
      <c r="C69" s="197"/>
      <c r="D69" s="198"/>
      <c r="E69" s="199"/>
      <c r="F69" s="237"/>
      <c r="G69" s="201">
        <f>SUM(G70)</f>
        <v>15000000</v>
      </c>
      <c r="H69" s="202">
        <f t="shared" si="19"/>
        <v>0</v>
      </c>
      <c r="I69" s="203">
        <f t="shared" si="19"/>
        <v>0</v>
      </c>
      <c r="J69" s="204">
        <f t="shared" si="19"/>
        <v>15000000</v>
      </c>
      <c r="K69" s="202">
        <f t="shared" si="19"/>
        <v>0</v>
      </c>
      <c r="L69" s="205">
        <f t="shared" si="19"/>
        <v>0</v>
      </c>
      <c r="M69" s="205">
        <f t="shared" si="19"/>
        <v>0</v>
      </c>
      <c r="N69" s="205">
        <f t="shared" si="19"/>
        <v>0</v>
      </c>
      <c r="O69" s="205">
        <f t="shared" si="19"/>
        <v>0</v>
      </c>
      <c r="P69" s="205">
        <f t="shared" si="19"/>
        <v>0</v>
      </c>
      <c r="Q69" s="205">
        <f t="shared" si="19"/>
        <v>0</v>
      </c>
      <c r="R69" s="205">
        <f t="shared" si="19"/>
        <v>0</v>
      </c>
      <c r="S69" s="205">
        <f t="shared" si="19"/>
        <v>0</v>
      </c>
      <c r="T69" s="205">
        <f t="shared" si="19"/>
        <v>0</v>
      </c>
      <c r="U69" s="205">
        <f t="shared" si="19"/>
        <v>0</v>
      </c>
      <c r="V69" s="203">
        <f t="shared" si="19"/>
        <v>0</v>
      </c>
      <c r="W69" s="204">
        <f t="shared" si="19"/>
        <v>0</v>
      </c>
      <c r="X69" s="206">
        <f t="shared" si="19"/>
        <v>15000000</v>
      </c>
    </row>
    <row r="70" spans="1:24" ht="27" customHeight="1" thickBot="1" x14ac:dyDescent="0.3">
      <c r="A70" s="27" t="s">
        <v>77</v>
      </c>
      <c r="B70" s="28">
        <v>11</v>
      </c>
      <c r="C70" s="29">
        <v>435</v>
      </c>
      <c r="D70" s="29" t="s">
        <v>31</v>
      </c>
      <c r="E70" s="30"/>
      <c r="F70" s="31"/>
      <c r="G70" s="254">
        <v>15000000</v>
      </c>
      <c r="H70" s="73"/>
      <c r="I70" s="146"/>
      <c r="J70" s="35">
        <f>(G70+I70)-H70</f>
        <v>15000000</v>
      </c>
      <c r="K70" s="73"/>
      <c r="L70" s="74"/>
      <c r="M70" s="75"/>
      <c r="N70" s="75"/>
      <c r="O70" s="75"/>
      <c r="P70" s="75"/>
      <c r="Q70" s="75"/>
      <c r="R70" s="75"/>
      <c r="S70" s="75"/>
      <c r="T70" s="75"/>
      <c r="U70" s="75"/>
      <c r="V70" s="147"/>
      <c r="W70" s="39">
        <f>SUM(K70:V70)</f>
        <v>0</v>
      </c>
      <c r="X70" s="61">
        <f>J70-W70</f>
        <v>15000000</v>
      </c>
    </row>
    <row r="71" spans="1:24" ht="32.25" customHeight="1" thickBot="1" x14ac:dyDescent="0.3">
      <c r="A71" s="185" t="s">
        <v>75</v>
      </c>
      <c r="B71" s="197"/>
      <c r="C71" s="197"/>
      <c r="D71" s="198"/>
      <c r="E71" s="199"/>
      <c r="F71" s="237"/>
      <c r="G71" s="201">
        <f>SUM(G72)</f>
        <v>37000</v>
      </c>
      <c r="H71" s="202">
        <f t="shared" si="19"/>
        <v>0</v>
      </c>
      <c r="I71" s="203">
        <f t="shared" si="19"/>
        <v>0</v>
      </c>
      <c r="J71" s="204">
        <f t="shared" si="19"/>
        <v>37000</v>
      </c>
      <c r="K71" s="202">
        <f t="shared" si="19"/>
        <v>0</v>
      </c>
      <c r="L71" s="205">
        <f t="shared" si="19"/>
        <v>0</v>
      </c>
      <c r="M71" s="205">
        <f t="shared" si="19"/>
        <v>0</v>
      </c>
      <c r="N71" s="205">
        <f t="shared" si="19"/>
        <v>0</v>
      </c>
      <c r="O71" s="205">
        <f t="shared" si="19"/>
        <v>0</v>
      </c>
      <c r="P71" s="205">
        <f t="shared" si="19"/>
        <v>0</v>
      </c>
      <c r="Q71" s="205">
        <f t="shared" si="19"/>
        <v>0</v>
      </c>
      <c r="R71" s="205">
        <f t="shared" si="19"/>
        <v>0</v>
      </c>
      <c r="S71" s="205">
        <f t="shared" si="19"/>
        <v>0</v>
      </c>
      <c r="T71" s="205">
        <f t="shared" si="19"/>
        <v>0</v>
      </c>
      <c r="U71" s="205">
        <f t="shared" si="19"/>
        <v>0</v>
      </c>
      <c r="V71" s="203">
        <f t="shared" si="19"/>
        <v>0</v>
      </c>
      <c r="W71" s="204">
        <f t="shared" si="19"/>
        <v>0</v>
      </c>
      <c r="X71" s="206">
        <f t="shared" si="19"/>
        <v>37000</v>
      </c>
    </row>
    <row r="72" spans="1:24" ht="25.5" customHeight="1" x14ac:dyDescent="0.25">
      <c r="A72" s="27" t="s">
        <v>76</v>
      </c>
      <c r="B72" s="28">
        <v>11</v>
      </c>
      <c r="C72" s="29">
        <v>472</v>
      </c>
      <c r="D72" s="29" t="s">
        <v>31</v>
      </c>
      <c r="E72" s="30"/>
      <c r="F72" s="31"/>
      <c r="G72" s="254">
        <v>37000</v>
      </c>
      <c r="H72" s="73"/>
      <c r="I72" s="146"/>
      <c r="J72" s="35">
        <f>(G72+I72)-H72</f>
        <v>37000</v>
      </c>
      <c r="K72" s="73"/>
      <c r="L72" s="74"/>
      <c r="M72" s="75"/>
      <c r="N72" s="75"/>
      <c r="O72" s="75"/>
      <c r="P72" s="75"/>
      <c r="Q72" s="75"/>
      <c r="R72" s="75"/>
      <c r="S72" s="75"/>
      <c r="T72" s="75"/>
      <c r="U72" s="75"/>
      <c r="V72" s="147"/>
      <c r="W72" s="39">
        <f>SUM(K72:V72)</f>
        <v>0</v>
      </c>
      <c r="X72" s="61">
        <f>J72-W72</f>
        <v>37000</v>
      </c>
    </row>
    <row r="73" spans="1:24" ht="15.75" thickBot="1" x14ac:dyDescent="0.3">
      <c r="A73" s="106"/>
      <c r="B73" s="42"/>
      <c r="C73" s="43"/>
      <c r="D73" s="43"/>
      <c r="E73" s="44"/>
      <c r="F73" s="45"/>
      <c r="G73" s="148"/>
      <c r="H73" s="149"/>
      <c r="I73" s="150"/>
      <c r="J73" s="151"/>
      <c r="K73" s="50" t="s">
        <v>57</v>
      </c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2"/>
      <c r="W73" s="53"/>
      <c r="X73" s="54"/>
    </row>
    <row r="74" spans="1:24" ht="28.5" thickTop="1" thickBot="1" x14ac:dyDescent="0.35">
      <c r="A74" s="161" t="s">
        <v>71</v>
      </c>
      <c r="B74" s="463" t="s">
        <v>28</v>
      </c>
      <c r="C74" s="464"/>
      <c r="D74" s="464"/>
      <c r="E74" s="464"/>
      <c r="F74" s="465"/>
      <c r="G74" s="162">
        <f>SUM(G76:G76)</f>
        <v>3000000</v>
      </c>
      <c r="H74" s="163">
        <f>SUM(H76:H76)</f>
        <v>0</v>
      </c>
      <c r="I74" s="164">
        <f>SUM(I76:I76)</f>
        <v>0</v>
      </c>
      <c r="J74" s="165">
        <f>SUM(J76:J76)</f>
        <v>3000000</v>
      </c>
      <c r="K74" s="163">
        <f t="shared" ref="K74:X74" si="20">SUM(K76:K76)</f>
        <v>0</v>
      </c>
      <c r="L74" s="166">
        <f t="shared" si="20"/>
        <v>0</v>
      </c>
      <c r="M74" s="166">
        <f t="shared" si="20"/>
        <v>0</v>
      </c>
      <c r="N74" s="166">
        <f t="shared" si="20"/>
        <v>0</v>
      </c>
      <c r="O74" s="166">
        <f t="shared" si="20"/>
        <v>0</v>
      </c>
      <c r="P74" s="166">
        <f t="shared" si="20"/>
        <v>0</v>
      </c>
      <c r="Q74" s="166">
        <f t="shared" si="20"/>
        <v>0</v>
      </c>
      <c r="R74" s="166">
        <f t="shared" si="20"/>
        <v>0</v>
      </c>
      <c r="S74" s="166">
        <f t="shared" si="20"/>
        <v>0</v>
      </c>
      <c r="T74" s="166">
        <f t="shared" si="20"/>
        <v>0</v>
      </c>
      <c r="U74" s="166">
        <f t="shared" si="20"/>
        <v>0</v>
      </c>
      <c r="V74" s="164">
        <f t="shared" si="20"/>
        <v>0</v>
      </c>
      <c r="W74" s="165">
        <f>SUM(W76:W76)</f>
        <v>0</v>
      </c>
      <c r="X74" s="167">
        <f t="shared" si="20"/>
        <v>3000000</v>
      </c>
    </row>
    <row r="75" spans="1:24" ht="33" customHeight="1" thickTop="1" thickBot="1" x14ac:dyDescent="0.35">
      <c r="A75" s="238" t="s">
        <v>65</v>
      </c>
      <c r="B75" s="239"/>
      <c r="C75" s="239"/>
      <c r="D75" s="239"/>
      <c r="E75" s="239"/>
      <c r="F75" s="240"/>
      <c r="G75" s="241">
        <f>SUM(G76)</f>
        <v>3000000</v>
      </c>
      <c r="H75" s="242">
        <f t="shared" ref="H75:X75" si="21">SUM(H76)</f>
        <v>0</v>
      </c>
      <c r="I75" s="243">
        <f t="shared" si="21"/>
        <v>0</v>
      </c>
      <c r="J75" s="244">
        <f t="shared" si="21"/>
        <v>3000000</v>
      </c>
      <c r="K75" s="242">
        <f t="shared" si="21"/>
        <v>0</v>
      </c>
      <c r="L75" s="245">
        <f t="shared" si="21"/>
        <v>0</v>
      </c>
      <c r="M75" s="245">
        <f t="shared" si="21"/>
        <v>0</v>
      </c>
      <c r="N75" s="245">
        <f t="shared" si="21"/>
        <v>0</v>
      </c>
      <c r="O75" s="245">
        <f t="shared" si="21"/>
        <v>0</v>
      </c>
      <c r="P75" s="245">
        <f t="shared" si="21"/>
        <v>0</v>
      </c>
      <c r="Q75" s="245">
        <f t="shared" si="21"/>
        <v>0</v>
      </c>
      <c r="R75" s="245">
        <f t="shared" si="21"/>
        <v>0</v>
      </c>
      <c r="S75" s="245">
        <f t="shared" si="21"/>
        <v>0</v>
      </c>
      <c r="T75" s="245">
        <f t="shared" si="21"/>
        <v>0</v>
      </c>
      <c r="U75" s="245">
        <f t="shared" si="21"/>
        <v>0</v>
      </c>
      <c r="V75" s="243">
        <f t="shared" si="21"/>
        <v>0</v>
      </c>
      <c r="W75" s="244">
        <f t="shared" si="21"/>
        <v>0</v>
      </c>
      <c r="X75" s="246">
        <f t="shared" si="21"/>
        <v>3000000</v>
      </c>
    </row>
    <row r="76" spans="1:24" ht="23.25" x14ac:dyDescent="0.25">
      <c r="A76" s="153" t="s">
        <v>66</v>
      </c>
      <c r="B76" s="69">
        <v>11</v>
      </c>
      <c r="C76" s="69">
        <v>437</v>
      </c>
      <c r="D76" s="70" t="s">
        <v>31</v>
      </c>
      <c r="E76" s="71"/>
      <c r="F76" s="72"/>
      <c r="G76" s="32">
        <v>3000000</v>
      </c>
      <c r="H76" s="33"/>
      <c r="I76" s="34"/>
      <c r="J76" s="35">
        <f>G76-H76+I76</f>
        <v>3000000</v>
      </c>
      <c r="K76" s="10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8"/>
      <c r="W76" s="39">
        <f>SUM(K76:V76)</f>
        <v>0</v>
      </c>
      <c r="X76" s="40">
        <f>J76-W76</f>
        <v>3000000</v>
      </c>
    </row>
    <row r="77" spans="1:24" ht="15.75" thickBot="1" x14ac:dyDescent="0.3">
      <c r="A77" s="154"/>
      <c r="B77" s="155"/>
      <c r="C77" s="155"/>
      <c r="D77" s="156"/>
      <c r="E77" s="157"/>
      <c r="F77" s="158"/>
      <c r="G77" s="114"/>
      <c r="H77" s="115"/>
      <c r="I77" s="116"/>
      <c r="J77" s="117"/>
      <c r="K77" s="118"/>
      <c r="L77" s="119"/>
      <c r="M77" s="119"/>
      <c r="N77" s="119"/>
      <c r="O77" s="119"/>
      <c r="P77" s="119"/>
      <c r="Q77" s="119"/>
      <c r="R77" s="119"/>
      <c r="S77" s="120"/>
      <c r="T77" s="119"/>
      <c r="U77" s="119"/>
      <c r="V77" s="121"/>
      <c r="W77" s="122"/>
      <c r="X77" s="159"/>
    </row>
  </sheetData>
  <mergeCells count="13">
    <mergeCell ref="B74:F74"/>
    <mergeCell ref="B8:F8"/>
    <mergeCell ref="B9:F9"/>
    <mergeCell ref="A18:A20"/>
    <mergeCell ref="A29:A31"/>
    <mergeCell ref="B32:F32"/>
    <mergeCell ref="A50:A52"/>
    <mergeCell ref="K6:W6"/>
    <mergeCell ref="A1:X1"/>
    <mergeCell ref="A2:X2"/>
    <mergeCell ref="A3:X3"/>
    <mergeCell ref="A4:X4"/>
    <mergeCell ref="A5:X5"/>
  </mergeCells>
  <printOptions horizontalCentered="1"/>
  <pageMargins left="0.98425196850393704" right="0.11811023622047245" top="0.74803149606299213" bottom="0.74803149606299213" header="0.31496062992125984" footer="0.31496062992125984"/>
  <pageSetup paperSize="5" scale="42" orientation="landscape" r:id="rId1"/>
  <rowBreaks count="1" manualBreakCount="1">
    <brk id="47" max="2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35</vt:i4>
      </vt:variant>
      <vt:variant>
        <vt:lpstr>Rangos con nombre</vt:lpstr>
      </vt:variant>
      <vt:variant>
        <vt:i4>70</vt:i4>
      </vt:variant>
    </vt:vector>
  </HeadingPairs>
  <TitlesOfParts>
    <vt:vector size="105" baseType="lpstr">
      <vt:lpstr>20 ABRIL 2015 (2)</vt:lpstr>
      <vt:lpstr>26 Marzo (2)</vt:lpstr>
      <vt:lpstr>25 Marzo 2015 </vt:lpstr>
      <vt:lpstr>24 Marzo 2015  (2)</vt:lpstr>
      <vt:lpstr>23 febrero 2015 (2)</vt:lpstr>
      <vt:lpstr>26 Enero 2015</vt:lpstr>
      <vt:lpstr>09 Febrero</vt:lpstr>
      <vt:lpstr>16 Febrero</vt:lpstr>
      <vt:lpstr>24 febrero 2015</vt:lpstr>
      <vt:lpstr>25 febrero 2015 </vt:lpstr>
      <vt:lpstr>05 MARZO 2015  </vt:lpstr>
      <vt:lpstr>09 ABRIL 2015 (2)</vt:lpstr>
      <vt:lpstr>09 MARZO 2015  </vt:lpstr>
      <vt:lpstr>26 Marzo</vt:lpstr>
      <vt:lpstr>08 ABRIL 2015</vt:lpstr>
      <vt:lpstr>09 ABRIL 2015</vt:lpstr>
      <vt:lpstr>20 ABRIL 2015</vt:lpstr>
      <vt:lpstr>22 ABRIL 2015</vt:lpstr>
      <vt:lpstr>23 ABRIL 2015 </vt:lpstr>
      <vt:lpstr>24 ABRIL 2015 </vt:lpstr>
      <vt:lpstr>27 ABRIL 2015 </vt:lpstr>
      <vt:lpstr>28 ABRIL 2015  </vt:lpstr>
      <vt:lpstr>12 MAYO 2015   </vt:lpstr>
      <vt:lpstr>19 MAYO</vt:lpstr>
      <vt:lpstr>20 MAYO 2015</vt:lpstr>
      <vt:lpstr>22 MAYO 2015 (2)</vt:lpstr>
      <vt:lpstr>26 MAYO 2015 (3)</vt:lpstr>
      <vt:lpstr>27 MAYO 2015 (4)</vt:lpstr>
      <vt:lpstr>10 JUNIO 2015 (5)</vt:lpstr>
      <vt:lpstr>15 junio 2015 </vt:lpstr>
      <vt:lpstr>19 junio 2015</vt:lpstr>
      <vt:lpstr>22 junio 2015 (2)</vt:lpstr>
      <vt:lpstr>24 junio 2015 </vt:lpstr>
      <vt:lpstr>25 JUNIO 2015</vt:lpstr>
      <vt:lpstr>13 JULIO 2015</vt:lpstr>
      <vt:lpstr>'05 MARZO 2015  '!Área_de_impresión</vt:lpstr>
      <vt:lpstr>'08 ABRIL 2015'!Área_de_impresión</vt:lpstr>
      <vt:lpstr>'09 ABRIL 2015'!Área_de_impresión</vt:lpstr>
      <vt:lpstr>'09 ABRIL 2015 (2)'!Área_de_impresión</vt:lpstr>
      <vt:lpstr>'09 Febrero'!Área_de_impresión</vt:lpstr>
      <vt:lpstr>'09 MARZO 2015  '!Área_de_impresión</vt:lpstr>
      <vt:lpstr>'10 JUNIO 2015 (5)'!Área_de_impresión</vt:lpstr>
      <vt:lpstr>'12 MAYO 2015   '!Área_de_impresión</vt:lpstr>
      <vt:lpstr>'13 JULIO 2015'!Área_de_impresión</vt:lpstr>
      <vt:lpstr>'15 junio 2015 '!Área_de_impresión</vt:lpstr>
      <vt:lpstr>'16 Febrero'!Área_de_impresión</vt:lpstr>
      <vt:lpstr>'19 junio 2015'!Área_de_impresión</vt:lpstr>
      <vt:lpstr>'19 MAYO'!Área_de_impresión</vt:lpstr>
      <vt:lpstr>'20 ABRIL 2015'!Área_de_impresión</vt:lpstr>
      <vt:lpstr>'20 ABRIL 2015 (2)'!Área_de_impresión</vt:lpstr>
      <vt:lpstr>'20 MAYO 2015'!Área_de_impresión</vt:lpstr>
      <vt:lpstr>'22 ABRIL 2015'!Área_de_impresión</vt:lpstr>
      <vt:lpstr>'22 junio 2015 (2)'!Área_de_impresión</vt:lpstr>
      <vt:lpstr>'22 MAYO 2015 (2)'!Área_de_impresión</vt:lpstr>
      <vt:lpstr>'23 ABRIL 2015 '!Área_de_impresión</vt:lpstr>
      <vt:lpstr>'23 febrero 2015 (2)'!Área_de_impresión</vt:lpstr>
      <vt:lpstr>'24 ABRIL 2015 '!Área_de_impresión</vt:lpstr>
      <vt:lpstr>'24 febrero 2015'!Área_de_impresión</vt:lpstr>
      <vt:lpstr>'24 junio 2015 '!Área_de_impresión</vt:lpstr>
      <vt:lpstr>'24 Marzo 2015  (2)'!Área_de_impresión</vt:lpstr>
      <vt:lpstr>'25 febrero 2015 '!Área_de_impresión</vt:lpstr>
      <vt:lpstr>'25 JUNIO 2015'!Área_de_impresión</vt:lpstr>
      <vt:lpstr>'25 Marzo 2015 '!Área_de_impresión</vt:lpstr>
      <vt:lpstr>'26 Enero 2015'!Área_de_impresión</vt:lpstr>
      <vt:lpstr>'26 Marzo'!Área_de_impresión</vt:lpstr>
      <vt:lpstr>'26 Marzo (2)'!Área_de_impresión</vt:lpstr>
      <vt:lpstr>'26 MAYO 2015 (3)'!Área_de_impresión</vt:lpstr>
      <vt:lpstr>'27 ABRIL 2015 '!Área_de_impresión</vt:lpstr>
      <vt:lpstr>'27 MAYO 2015 (4)'!Área_de_impresión</vt:lpstr>
      <vt:lpstr>'28 ABRIL 2015  '!Área_de_impresión</vt:lpstr>
      <vt:lpstr>'05 MARZO 2015  '!Títulos_a_imprimir</vt:lpstr>
      <vt:lpstr>'08 ABRIL 2015'!Títulos_a_imprimir</vt:lpstr>
      <vt:lpstr>'09 ABRIL 2015'!Títulos_a_imprimir</vt:lpstr>
      <vt:lpstr>'09 ABRIL 2015 (2)'!Títulos_a_imprimir</vt:lpstr>
      <vt:lpstr>'09 Febrero'!Títulos_a_imprimir</vt:lpstr>
      <vt:lpstr>'09 MARZO 2015  '!Títulos_a_imprimir</vt:lpstr>
      <vt:lpstr>'10 JUNIO 2015 (5)'!Títulos_a_imprimir</vt:lpstr>
      <vt:lpstr>'12 MAYO 2015   '!Títulos_a_imprimir</vt:lpstr>
      <vt:lpstr>'13 JULIO 2015'!Títulos_a_imprimir</vt:lpstr>
      <vt:lpstr>'15 junio 2015 '!Títulos_a_imprimir</vt:lpstr>
      <vt:lpstr>'16 Febrero'!Títulos_a_imprimir</vt:lpstr>
      <vt:lpstr>'19 junio 2015'!Títulos_a_imprimir</vt:lpstr>
      <vt:lpstr>'19 MAYO'!Títulos_a_imprimir</vt:lpstr>
      <vt:lpstr>'20 ABRIL 2015'!Títulos_a_imprimir</vt:lpstr>
      <vt:lpstr>'20 ABRIL 2015 (2)'!Títulos_a_imprimir</vt:lpstr>
      <vt:lpstr>'20 MAYO 2015'!Títulos_a_imprimir</vt:lpstr>
      <vt:lpstr>'22 ABRIL 2015'!Títulos_a_imprimir</vt:lpstr>
      <vt:lpstr>'22 junio 2015 (2)'!Títulos_a_imprimir</vt:lpstr>
      <vt:lpstr>'22 MAYO 2015 (2)'!Títulos_a_imprimir</vt:lpstr>
      <vt:lpstr>'23 ABRIL 2015 '!Títulos_a_imprimir</vt:lpstr>
      <vt:lpstr>'23 febrero 2015 (2)'!Títulos_a_imprimir</vt:lpstr>
      <vt:lpstr>'24 ABRIL 2015 '!Títulos_a_imprimir</vt:lpstr>
      <vt:lpstr>'24 febrero 2015'!Títulos_a_imprimir</vt:lpstr>
      <vt:lpstr>'24 junio 2015 '!Títulos_a_imprimir</vt:lpstr>
      <vt:lpstr>'24 Marzo 2015  (2)'!Títulos_a_imprimir</vt:lpstr>
      <vt:lpstr>'25 febrero 2015 '!Títulos_a_imprimir</vt:lpstr>
      <vt:lpstr>'25 JUNIO 2015'!Títulos_a_imprimir</vt:lpstr>
      <vt:lpstr>'25 Marzo 2015 '!Títulos_a_imprimir</vt:lpstr>
      <vt:lpstr>'26 Enero 2015'!Títulos_a_imprimir</vt:lpstr>
      <vt:lpstr>'26 Marzo'!Títulos_a_imprimir</vt:lpstr>
      <vt:lpstr>'26 Marzo (2)'!Títulos_a_imprimir</vt:lpstr>
      <vt:lpstr>'26 MAYO 2015 (3)'!Títulos_a_imprimir</vt:lpstr>
      <vt:lpstr>'27 ABRIL 2015 '!Títulos_a_imprimir</vt:lpstr>
      <vt:lpstr>'27 MAYO 2015 (4)'!Títulos_a_imprimir</vt:lpstr>
      <vt:lpstr>'28 ABRIL 2015  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Juan Esteban Ordoñez Gonzalez</cp:lastModifiedBy>
  <cp:lastPrinted>2015-07-16T22:12:12Z</cp:lastPrinted>
  <dcterms:created xsi:type="dcterms:W3CDTF">2015-01-22T16:34:31Z</dcterms:created>
  <dcterms:modified xsi:type="dcterms:W3CDTF">2015-07-16T22:14:41Z</dcterms:modified>
</cp:coreProperties>
</file>