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julio\"/>
    </mc:Choice>
  </mc:AlternateContent>
  <xr:revisionPtr revIDLastSave="0" documentId="8_{AF4C9482-D785-4558-9874-25833F8CD75C}" xr6:coauthVersionLast="47" xr6:coauthVersionMax="47" xr10:uidLastSave="{00000000-0000-0000-0000-000000000000}"/>
  <bookViews>
    <workbookView xWindow="-120" yWindow="-120" windowWidth="29040" windowHeight="15720" tabRatio="773"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FINALIDAD'!$K$67</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6" l="1"/>
  <c r="K16" i="6" s="1"/>
  <c r="K14" i="6"/>
  <c r="D64" i="3"/>
  <c r="D56" i="3"/>
  <c r="D57" i="3"/>
  <c r="D58" i="3"/>
  <c r="D59" i="3"/>
  <c r="D60" i="3"/>
  <c r="D61" i="3"/>
  <c r="D62" i="3"/>
  <c r="D63" i="3"/>
  <c r="D55" i="3"/>
  <c r="I25" i="5"/>
  <c r="I24" i="5"/>
  <c r="F25" i="5"/>
  <c r="F26" i="5"/>
  <c r="F27" i="5"/>
  <c r="F29" i="5"/>
  <c r="F24" i="5"/>
  <c r="E50" i="3"/>
  <c r="E42" i="3"/>
  <c r="E43" i="3"/>
  <c r="E44" i="3"/>
  <c r="E45" i="3"/>
  <c r="E46" i="3"/>
  <c r="E47" i="3"/>
  <c r="E48" i="3"/>
  <c r="E49" i="3"/>
  <c r="E41" i="3"/>
  <c r="E30" i="5"/>
  <c r="L10" i="6" l="1"/>
  <c r="M30" i="4"/>
  <c r="M29" i="4"/>
  <c r="M28" i="4"/>
  <c r="M27" i="4"/>
  <c r="M26" i="4"/>
  <c r="M25" i="4"/>
  <c r="D29" i="4"/>
  <c r="D30" i="4"/>
  <c r="D31" i="4"/>
  <c r="D32" i="4"/>
  <c r="D33" i="4"/>
  <c r="D34" i="4"/>
  <c r="D35" i="4"/>
  <c r="D28" i="4"/>
  <c r="S8" i="2"/>
  <c r="R8" i="2"/>
  <c r="F27" i="1"/>
  <c r="N21" i="1"/>
  <c r="G28" i="1"/>
  <c r="G29" i="1"/>
  <c r="G30" i="1"/>
  <c r="G31" i="1"/>
  <c r="G32" i="1"/>
  <c r="F28" i="1"/>
  <c r="F29" i="1"/>
  <c r="F30" i="1"/>
  <c r="F31" i="1"/>
  <c r="F32" i="1"/>
  <c r="G27" i="1"/>
  <c r="F10" i="6"/>
  <c r="F11" i="6"/>
  <c r="F12" i="6"/>
  <c r="F13" i="6"/>
  <c r="F14" i="6"/>
  <c r="F15" i="6"/>
  <c r="D16" i="6"/>
  <c r="F16" i="6" s="1"/>
  <c r="E16" i="6"/>
  <c r="F10" i="2"/>
  <c r="F16" i="1" s="1"/>
  <c r="F12" i="1"/>
  <c r="F8" i="1"/>
  <c r="K10" i="6" l="1"/>
  <c r="K11" i="6"/>
  <c r="M18" i="4"/>
  <c r="N19" i="1" l="1"/>
  <c r="D11" i="5" l="1"/>
  <c r="K12" i="6"/>
  <c r="K13" i="6"/>
  <c r="D21" i="3"/>
  <c r="D21" i="4"/>
  <c r="H8" i="1"/>
  <c r="H9" i="1"/>
  <c r="H10" i="1"/>
  <c r="H11" i="1"/>
  <c r="H12" i="1"/>
  <c r="H13" i="1"/>
  <c r="H14" i="1"/>
  <c r="H15" i="1"/>
  <c r="K8" i="1"/>
  <c r="K9" i="1"/>
  <c r="K10" i="1"/>
  <c r="K11" i="1"/>
  <c r="K12" i="1"/>
  <c r="K13" i="1"/>
  <c r="K14" i="1"/>
  <c r="K15" i="1"/>
  <c r="K16" i="1"/>
  <c r="N20" i="1"/>
  <c r="D36" i="4" l="1"/>
  <c r="F30" i="5"/>
  <c r="H16" i="1"/>
  <c r="K17" i="1"/>
  <c r="N12" i="1"/>
  <c r="N8" i="1"/>
  <c r="H19" i="1"/>
  <c r="H20" i="1"/>
  <c r="H21" i="1"/>
  <c r="H22" i="1"/>
  <c r="H18" i="1"/>
  <c r="N22" i="1"/>
  <c r="G33" i="1" l="1"/>
  <c r="F33" i="1"/>
  <c r="H23" i="1"/>
  <c r="H27" i="1"/>
  <c r="H28" i="1"/>
  <c r="N16" i="1"/>
  <c r="H32" i="1"/>
  <c r="H29" i="1"/>
  <c r="H30" i="1"/>
  <c r="H31" i="1"/>
  <c r="H33" i="1" l="1"/>
</calcChain>
</file>

<file path=xl/sharedStrings.xml><?xml version="1.0" encoding="utf-8"?>
<sst xmlns="http://schemas.openxmlformats.org/spreadsheetml/2006/main" count="327" uniqueCount="215">
  <si>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</si>
  <si>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</si>
  <si>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</si>
  <si>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</si>
  <si>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</si>
  <si>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</si>
  <si>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</si>
  <si>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</si>
  <si>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</si>
  <si>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</si>
  <si>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</si>
  <si>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</si>
  <si>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</si>
  <si>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</si>
  <si>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</si>
  <si>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</si>
  <si>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</si>
  <si>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</si>
  <si>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</si>
  <si>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</si>
  <si>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</si>
  <si>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</si>
  <si>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</si>
  <si>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</si>
  <si>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</si>
  <si>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</si>
  <si>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</si>
  <si>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</si>
  <si>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</si>
  <si>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</si>
  <si>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</si>
  <si>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</si>
  <si>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</si>
  <si>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</si>
  <si>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</si>
  <si>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</si>
  <si>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</si>
  <si>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</si>
  <si>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</si>
  <si>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</si>
  <si>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</si>
  <si>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</si>
  <si>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</si>
  <si>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</si>
  <si>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</si>
  <si>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</si>
  <si>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</si>
  <si>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</si>
  <si>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</si>
  <si>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</si>
  <si>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</si>
  <si>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</si>
  <si>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</si>
  <si>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</si>
  <si>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</si>
  <si>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</si>
  <si>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</si>
  <si>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</si>
  <si>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</si>
  <si>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</si>
  <si>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</si>
  <si>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</si>
  <si>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</si>
  <si>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</si>
  <si>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</si>
  <si>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</si>
  <si>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Comprende las actividades de dirección y apoyo a toda la gestión productiva del MAGA.</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</si>
  <si>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</si>
  <si>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</si>
  <si>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</si>
  <si>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</si>
  <si>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</si>
  <si>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</si>
  <si>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</si>
  <si>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</si>
  <si>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</si>
  <si>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</si>
  <si>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</si>
  <si>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</si>
  <si>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Ejecución presupuestaria del grupo de gasto 0 "Servicios personales"</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</si>
  <si>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</si>
  <si>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</si>
  <si>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</si>
  <si>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</si>
  <si>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</si>
  <si>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</si>
  <si>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</si>
  <si>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(Milones de quetzales)</t>
  </si>
  <si>
    <t xml:space="preserve">% De ejecución </t>
  </si>
  <si>
    <t>Ejecución presupuestaria por programa:</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</si>
  <si>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</si>
  <si>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</si>
  <si>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</si>
  <si>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</si>
  <si>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</si>
  <si>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</si>
  <si>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</si>
  <si>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</si>
  <si>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 xml:space="preserve">EJECUCIÓN PRESUPUESTARIA POR GRJPO DE GASTO Y FINALIDAD </t>
  </si>
  <si>
    <t>EJECUCIÓN PRESUPUESTARIA POR REGIÓN</t>
  </si>
  <si>
    <t>031 Jornales</t>
  </si>
  <si>
    <t>Subgrupo 18 "Servicios técnicos y profesionales"</t>
  </si>
  <si>
    <t>GESTIÓN DEL PRESUPUESTO</t>
  </si>
  <si>
    <t>Ministerio de Agricultura, Ganadería y Alimentación</t>
  </si>
  <si>
    <r>
      <rPr>
        <b/>
        <sz val="14"/>
        <color rgb="FF00204B"/>
        <rFont val="Arial"/>
        <family val="2"/>
      </rPr>
      <t>Presupuesto Institucional</t>
    </r>
    <r>
      <rPr>
        <sz val="14"/>
        <color rgb="FF00204B"/>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</si>
  <si>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Notas:</t>
  </si>
  <si>
    <r>
      <rPr>
        <b/>
        <sz val="14"/>
        <color rgb="FF00204B"/>
        <rFont val="Arial"/>
        <family val="2"/>
      </rPr>
      <t>Presupueto vigente</t>
    </r>
    <r>
      <rPr>
        <sz val="14"/>
        <color rgb="FF00204B"/>
        <rFont val="Arial"/>
        <family val="2"/>
      </rPr>
      <t>: Se refiere a las asignaciones que consideran el presupuesto aprobado y las ampliaciones y disminuciones que ocasionalmente se realicen al monto total del presupuesto aprobado por parte del Congreso de la República, así como los traslados presupuestarios autorizados (Dicccionario del Presupuesto del Ministerio de Finanzas Públicas)</t>
    </r>
  </si>
  <si>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</si>
  <si>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</si>
  <si>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</si>
  <si>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r>
      <t xml:space="preserve">200 MATERIALES Y SUMINISTROS: </t>
    </r>
    <r>
      <rPr>
        <sz val="14"/>
        <color rgb="FF002060"/>
        <rFont val="Arial"/>
        <family val="2"/>
      </rPr>
      <t>Para compra de alimentos, semillas, fertilizantes, papel de escritorio, plántulas etc.</t>
    </r>
  </si>
  <si>
    <r>
      <t xml:space="preserve">300 PROPIEDAD, PLANTA, EQUIPO E INTANGIBLES: </t>
    </r>
    <r>
      <rPr>
        <sz val="14"/>
        <color rgb="FF002060"/>
        <rFont val="Arial"/>
        <family val="2"/>
      </rPr>
      <t>Compra de computadoras, inversión en sistemas de riego, compra de vehículos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</si>
  <si>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t>
    </r>
  </si>
  <si>
    <r>
      <t xml:space="preserve">500 TRANSFERENCIAS DE CAPITAL: </t>
    </r>
    <r>
      <rPr>
        <sz val="14"/>
        <color rgb="FF002060"/>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</si>
  <si>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t xml:space="preserve">Descripción de los grupos de gasto vigentes en el MAGA </t>
  </si>
  <si>
    <r>
      <t xml:space="preserve">600 ACTIVOS FINANCIEROS: </t>
    </r>
    <r>
      <rPr>
        <sz val="14"/>
        <color rgb="FF002060"/>
        <rFont val="Arial"/>
        <family val="2"/>
      </rPr>
      <t>Financiamiento reembolsable a productores organizados (Se administra a través del Fondo Nacional para la Reactivación y Modernización de la Actividad Agropecuaria -FONAGRO-.</t>
    </r>
  </si>
  <si>
    <r>
      <t xml:space="preserve">900 ASIGNACIONES GLOBALES: </t>
    </r>
    <r>
      <rPr>
        <sz val="14"/>
        <color rgb="FF002060"/>
        <rFont val="Arial"/>
        <family val="2"/>
      </rPr>
      <t>Para pago de sentencias judiciales -incluye reinstalaciones-</t>
    </r>
  </si>
  <si>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</si>
  <si>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</si>
  <si>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</si>
  <si>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</si>
  <si>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</si>
  <si>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</si>
  <si>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</si>
  <si>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</si>
  <si>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</si>
  <si>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</si>
  <si>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</si>
  <si>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</si>
  <si>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r>
      <rPr>
        <b/>
        <sz val="14"/>
        <color rgb="FF002060"/>
        <rFont val="Calibri"/>
        <family val="2"/>
        <scheme val="minor"/>
      </rPr>
      <t>En el Tablero</t>
    </r>
    <r>
      <rPr>
        <sz val="14"/>
        <color rgb="FF002060"/>
        <rFont val="Calibri"/>
        <family val="2"/>
        <scheme val="minor"/>
      </rPr>
      <t xml:space="preserve"> se incluye la descripción de los programas vigentes en el MAGA </t>
    </r>
  </si>
  <si>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</si>
  <si>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</si>
  <si>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</si>
  <si>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</si>
  <si>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</si>
  <si>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</si>
  <si>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</si>
  <si>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</si>
  <si>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</si>
  <si>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</si>
  <si>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</si>
  <si>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</si>
  <si>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</si>
  <si>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</si>
  <si>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</si>
  <si>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DESCRIPCIÓN DE FINALIDADES *</t>
  </si>
  <si>
    <t>DESCRIPCIÓN **</t>
  </si>
  <si>
    <t>* Manual de Clasificaciones Presupuestarias para el Sector Público de Guatemala, Ministerio de Finanzas Públicas, Dirección Técnica del Presupuesto, 7a Edición, julio 2023</t>
  </si>
  <si>
    <t>***Los programas presupuestarios están descritos en el Tablero</t>
  </si>
  <si>
    <t>1) Apoyo a la Protección y Bienestar Animal (Unidad de Bienestar Animal)</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</si>
  <si>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</si>
  <si>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1) Apoyo a la Producción Agrícola, Pecuaria e Hidrobiológica (Escuelas de Formación Agrícola de Sololá, San Marcos, Jacaltenango y Cobán, en dichas escuelas se gradúan peritos técnicos y forestales)</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</si>
  <si>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</si>
  <si>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</si>
  <si>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</si>
  <si>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</si>
  <si>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</si>
  <si>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</si>
  <si>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</si>
  <si>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</si>
  <si>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t xml:space="preserve">EJECUCIÓN PRESUPUESTARIA POR GRUPO DE GASTO  Y FINALIDAD </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</si>
  <si>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</si>
  <si>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regular la protección y bienestar de los animales y otros, en cuanto a este Ministerio.</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</si>
  <si>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</si>
  <si>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</si>
  <si>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</si>
  <si>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r>
      <rPr>
        <b/>
        <sz val="12"/>
        <color rgb="FF002060"/>
        <rFont val="Arial"/>
        <family val="2"/>
      </rPr>
      <t>Fuente</t>
    </r>
    <r>
      <rPr>
        <sz val="12"/>
        <color rgb="FF002060"/>
        <rFont val="Arial"/>
        <family val="2"/>
      </rPr>
      <t>:</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Dirección de Recursos Humanos del MAGA  y;                                                                                                                     Subgrupo de gasto 18 (Servicios Técnicos y profesionales): Fondo Nacional gpara la Reactivación y Modernización   de la Actividad Agropecuaria (FONAGRO)</t>
    </r>
  </si>
  <si>
    <t>SERVICIOS PERSONALES, TÉCNICOS Y PROFESIONALES (Quetzales)</t>
  </si>
  <si>
    <t>Ejecución presupuestaria del subgrupo de gasto 18                        Servicios Técnicos y profesionales</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</si>
  <si>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</si>
  <si>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</si>
  <si>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</si>
  <si>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</si>
  <si>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</si>
  <si>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</si>
  <si>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 xml:space="preserve">Se enfoca en ggarantizar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</si>
  <si>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t>En este programa se asignan y transfieren los aportes a las Entidades Descentralizadas y Autónomas no Financieras, organismos regionales e interancionales,  asociaciones y cooperativas, con base a la normativa vigente (Constitución, decretos,  acuerdos guberantivos, convenios administrativos, entre otros).</t>
  </si>
  <si>
    <t>Presupuesto devengado</t>
  </si>
  <si>
    <t>MAGA AL 31 DE JULIO 2023</t>
  </si>
  <si>
    <t>EJECUCIÓN PRESUPUESTARIA INSTIUCIONAL AL MES DE JULIO DE 2025</t>
  </si>
  <si>
    <t>AL MES DE JULIO DE 2025</t>
  </si>
  <si>
    <t>EJECUCIÓN PRESUPUESTARIA POR GRUPO DE GASTO  A JULIO DE 2025</t>
  </si>
  <si>
    <t>EJECUCIÓN 
POR FINALIDADES                                                                                               (Millones de quetzales)</t>
  </si>
  <si>
    <t>EJECUCIÓN POR REGIÓN AL MES DE JULIO DE 2025</t>
  </si>
  <si>
    <t>MAPA DE LA REPÚBLICA DE GUATEMALA, CENTRO AMÉRICA</t>
  </si>
  <si>
    <t>EJECUCIÓN PRESUPUESTARIA POR PROGRAMA AL MES DE JULIO DE 2025</t>
  </si>
  <si>
    <t>EJECUCIÓN PRESUPUESTARIA POR PROGRAMAS A JULIO DE 2025</t>
  </si>
  <si>
    <t xml:space="preserve">EJECUCIÓN PRESUPUESTARIA POR PROGRAMA </t>
  </si>
  <si>
    <t xml:space="preserve">SERVICIOS PERSONALES, TÉCNICOS Y PROFESIONALES </t>
  </si>
  <si>
    <t>CARACTERÍSTICAS DEL PERSONAL QUE LABORA EN EL MAGA A JULIO 2025</t>
  </si>
  <si>
    <t>Al mes de julio de 2025</t>
  </si>
  <si>
    <t>Al mes de julio  de 2025</t>
  </si>
  <si>
    <t>ACTUALIZADO AL 31 DE JULIO DE 2025</t>
  </si>
  <si>
    <t>EJECUCIÓN PRESUPUESTARIA 
POR FINALIDADES                                                                   (Quetzales)</t>
  </si>
  <si>
    <r>
      <rPr>
        <b/>
        <sz val="18"/>
        <color theme="0"/>
        <rFont val="Arial"/>
        <family val="2"/>
      </rPr>
      <t>“Un Programa</t>
    </r>
    <r>
      <rPr>
        <sz val="18"/>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t>
    </r>
  </si>
  <si>
    <r>
      <t xml:space="preserve"> Devengado=Ejecutado</t>
    </r>
    <r>
      <rPr>
        <sz val="14"/>
        <color rgb="FF002060"/>
        <rFont val="Cambria"/>
        <family val="1"/>
      </rPr>
      <t>: L</t>
    </r>
    <r>
      <rPr>
        <sz val="14"/>
        <color rgb="FF00206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</si>
  <si>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t xml:space="preserve">Servicios técnicos y profesionales, mediante contratos por un periodo inferior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</si>
  <si>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que prestan dichos servcios).</t>
    </r>
  </si>
  <si>
    <t>0                                                          28                                                 419</t>
  </si>
  <si>
    <t>PRESUPUESTO VIGENTE</t>
  </si>
  <si>
    <t>PRESUPUESTO DEVENGADO</t>
  </si>
  <si>
    <t>% EJEC</t>
  </si>
  <si>
    <t>EJECUCIÓN PRESUPUESTARIA INSITITUCIONAL A JULIO DE 2025</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</si>
  <si>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</si>
  <si>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</si>
  <si>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</si>
  <si>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</si>
  <si>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</si>
  <si>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PRINCIPALES AVANCES O LOGROS
AL 31 DE JULIO   DE 2025 </t>
  </si>
  <si>
    <r>
      <rPr>
        <b/>
        <sz val="12"/>
        <color theme="1"/>
        <rFont val="Arial"/>
        <family val="2"/>
      </rPr>
      <t>15,566</t>
    </r>
    <r>
      <rPr>
        <sz val="12"/>
        <color theme="1"/>
        <rFont val="Arial"/>
        <family val="2"/>
      </rPr>
      <t xml:space="preserve"> productores (as) beneficiados con capacitación, asistencia técnica e insumos para mejorar la productividad agrícola y pecuaria de una manera sostenible y tecnificada.</t>
    </r>
  </si>
  <si>
    <r>
      <rPr>
        <b/>
        <sz val="12"/>
        <color theme="1"/>
        <rFont val="Arial"/>
        <family val="2"/>
      </rPr>
      <t>193,802</t>
    </r>
    <r>
      <rPr>
        <sz val="12"/>
        <color theme="1"/>
        <rFont val="Arial"/>
        <family val="2"/>
      </rPr>
      <t xml:space="preserve"> documentos emitidos a usuarios por servicios de sanidad agropecuaria y regulaciones para la protección del patrimonio agropecuario productivo e hidrobiológico (licencias, permisos, registros, entre otros).</t>
    </r>
  </si>
  <si>
    <r>
      <rPr>
        <b/>
        <sz val="12"/>
        <color theme="1"/>
        <rFont val="Arial"/>
        <family val="2"/>
      </rPr>
      <t>277,447</t>
    </r>
    <r>
      <rPr>
        <sz val="12"/>
        <color theme="1"/>
        <rFont val="Arial"/>
        <family val="2"/>
      </rPr>
      <t xml:space="preserve"> animales vacunados en programas y campañas de sanidad animal para la protección del patrimonio pecuario nacional</t>
    </r>
  </si>
  <si>
    <r>
      <rPr>
        <b/>
        <sz val="12"/>
        <color theme="1"/>
        <rFont val="Arial"/>
        <family val="2"/>
      </rPr>
      <t>164,035</t>
    </r>
    <r>
      <rPr>
        <sz val="12"/>
        <color theme="1"/>
        <rFont val="Arial"/>
        <family val="2"/>
      </rPr>
      <t xml:space="preserve"> raciones de alimentos entregadas a familias vulnerables, en riesgos de inseguridad alimentaria por pérdida y por acciones productivas</t>
    </r>
  </si>
  <si>
    <r>
      <rPr>
        <b/>
        <sz val="12"/>
        <color theme="1"/>
        <rFont val="Arial"/>
        <family val="2"/>
      </rPr>
      <t>82,000</t>
    </r>
    <r>
      <rPr>
        <sz val="12"/>
        <color theme="1"/>
        <rFont val="Arial"/>
        <family val="2"/>
      </rPr>
      <t xml:space="preserve"> productores (as) registrados beneficiados con seguro agropecuario</t>
    </r>
  </si>
  <si>
    <r>
      <rPr>
        <b/>
        <sz val="12"/>
        <color theme="1"/>
        <rFont val="Arial"/>
        <family val="2"/>
      </rPr>
      <t>225,846</t>
    </r>
    <r>
      <rPr>
        <sz val="12"/>
        <color theme="1"/>
        <rFont val="Arial"/>
        <family val="2"/>
      </rPr>
      <t xml:space="preserve"> productores (as) familiares con mejoras en sus sistemas productivos y el hogar rural, a través de la dotación de insumos, capacitación y asistencia técnica.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</si>
</sst>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65">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60"/>
      <name val="Cambria"/>
      <family val="1"/>
    </font>
    <font>
      <sz val="14"/>
      <color rgb="FF002060"/>
      <name val="Adobe Clean DC"/>
    </font>
    <font>
      <sz val="14"/>
      <color rgb="FF00204B"/>
      <name val="Arial"/>
      <family val="2"/>
    </font>
    <font>
      <b/>
      <sz val="14"/>
      <color rgb="FF00204B"/>
      <name val="Arial"/>
      <family val="2"/>
    </font>
    <font>
      <sz val="11"/>
      <color rgb="FF606060"/>
      <name val="Montserrat"/>
    </font>
    <font>
      <b/>
      <sz val="14"/>
      <color indexed="8"/>
      <name val="Arial"/>
      <family val="2"/>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6"/>
      <color rgb="FF002060"/>
      <name val="Calibri"/>
      <family val="2"/>
      <scheme val="minor"/>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8"/>
      <color theme="0"/>
      <name val="Calibri"/>
      <family val="2"/>
      <scheme val="minor"/>
    </font>
    <font>
      <b/>
      <sz val="18"/>
      <color theme="0"/>
      <name val="Arial"/>
      <family val="2"/>
    </font>
    <font>
      <sz val="18"/>
      <color theme="0"/>
      <name val="Arial"/>
      <family val="2"/>
    </font>
    <font>
      <b/>
      <sz val="14"/>
      <name val="Arial"/>
      <family val="2"/>
    </font>
    <font>
      <sz val="10"/>
      <color theme="0"/>
      <name val="Arial"/>
      <family val="2"/>
    </font>
  </fonts>
  <fills count="2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rgb="FFB8CCE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432">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4" fillId="4" borderId="1" xfId="0" applyFont="1" applyFill="1" applyBorder="1" applyAlignment="1">
      <alignment horizontal="left" vertical="center" wrapText="1"/>
    </xf>
    <xf numFmtId="0" fontId="19" fillId="4" borderId="9" xfId="0" applyFont="1" applyFill="1" applyBorder="1" applyAlignment="1">
      <alignment horizontal="right"/>
    </xf>
    <xf numFmtId="0" fontId="37" fillId="0" borderId="0" xfId="0" applyFont="1"/>
    <xf numFmtId="0" fontId="35"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30" fillId="0" borderId="0" xfId="0" applyNumberFormat="1" applyFont="1" applyBorder="1" applyAlignment="1">
      <alignment horizontal="right"/>
    </xf>
    <xf numFmtId="0" fontId="20" fillId="4" borderId="0" xfId="0" applyFont="1" applyFill="1" applyBorder="1" applyAlignment="1">
      <alignment horizontal="center" vertical="center" wrapText="1"/>
    </xf>
    <xf numFmtId="4" fontId="38" fillId="0" borderId="0" xfId="0" applyNumberFormat="1" applyFont="1" applyBorder="1" applyAlignment="1">
      <alignment horizontal="right" vertical="top"/>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6"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164" fontId="12" fillId="8" borderId="1" xfId="0" applyNumberFormat="1" applyFont="1" applyFill="1" applyBorder="1" applyAlignment="1">
      <alignment vertical="center" wrapText="1"/>
    </xf>
    <xf numFmtId="0" fontId="44"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4"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40" fillId="0" borderId="28" xfId="0" applyFont="1" applyBorder="1" applyAlignment="1">
      <alignment horizontal="right" vertical="center" wrapText="1"/>
    </xf>
    <xf numFmtId="0" fontId="40"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2" fontId="28" fillId="4" borderId="39" xfId="0" applyNumberFormat="1" applyFont="1" applyFill="1" applyBorder="1" applyAlignment="1">
      <alignment horizontal="center" vertical="center"/>
    </xf>
    <xf numFmtId="165" fontId="41"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9" fillId="2" borderId="45" xfId="0" applyFont="1" applyFill="1" applyBorder="1" applyAlignment="1">
      <alignment horizontal="center"/>
    </xf>
    <xf numFmtId="0" fontId="6" fillId="0" borderId="46" xfId="0" applyFont="1" applyFill="1" applyBorder="1" applyAlignment="1">
      <alignment horizontal="center" vertical="center" wrapText="1"/>
    </xf>
    <xf numFmtId="0" fontId="48" fillId="0" borderId="45" xfId="0" applyFont="1" applyFill="1" applyBorder="1" applyAlignment="1">
      <alignment horizontal="center"/>
    </xf>
    <xf numFmtId="0" fontId="21" fillId="0" borderId="45" xfId="0" applyFont="1" applyFill="1" applyBorder="1" applyAlignment="1">
      <alignment horizontal="center" vertical="center" wrapText="1"/>
    </xf>
    <xf numFmtId="1" fontId="40" fillId="0" borderId="39" xfId="0" applyNumberFormat="1" applyFont="1" applyBorder="1" applyAlignment="1">
      <alignment horizontal="center" vertical="center" wrapText="1"/>
    </xf>
    <xf numFmtId="1" fontId="40"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50" fillId="0" borderId="1" xfId="0" applyFont="1" applyBorder="1" applyAlignment="1">
      <alignment horizontal="left" vertical="center" wrapText="1"/>
    </xf>
    <xf numFmtId="166" fontId="47" fillId="0" borderId="1" xfId="0" applyNumberFormat="1" applyFont="1" applyBorder="1" applyAlignment="1">
      <alignment horizontal="center" vertical="center"/>
    </xf>
    <xf numFmtId="0" fontId="45" fillId="0" borderId="1" xfId="0" applyFont="1" applyBorder="1" applyAlignment="1">
      <alignment horizontal="center" wrapText="1"/>
    </xf>
    <xf numFmtId="165" fontId="31" fillId="0" borderId="1" xfId="0" applyNumberFormat="1" applyFont="1" applyBorder="1" applyAlignment="1">
      <alignment horizontal="center" vertical="center"/>
    </xf>
    <xf numFmtId="4" fontId="45" fillId="0" borderId="1" xfId="0" applyNumberFormat="1" applyFont="1" applyBorder="1" applyAlignment="1">
      <alignment horizontal="left" vertical="center"/>
    </xf>
    <xf numFmtId="0" fontId="51" fillId="2" borderId="0" xfId="0" applyFont="1" applyFill="1"/>
    <xf numFmtId="0" fontId="11" fillId="5" borderId="1" xfId="0" applyFont="1" applyFill="1" applyBorder="1" applyAlignment="1">
      <alignment horizontal="center" vertical="center" wrapText="1"/>
    </xf>
    <xf numFmtId="0" fontId="42" fillId="0" borderId="0" xfId="0" applyFont="1"/>
    <xf numFmtId="0" fontId="40"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45" fillId="0" borderId="1" xfId="0" applyFont="1" applyBorder="1" applyAlignment="1">
      <alignment horizontal="center"/>
    </xf>
    <xf numFmtId="0" fontId="16" fillId="0" borderId="4" xfId="0" applyFont="1" applyBorder="1" applyAlignment="1">
      <alignment horizontal="left" vertical="center" wrapText="1"/>
    </xf>
    <xf numFmtId="0" fontId="57" fillId="0" borderId="0" xfId="0" applyFont="1"/>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0" fillId="0" borderId="0" xfId="0" applyAlignment="1">
      <alignment horizontal="center"/>
    </xf>
    <xf numFmtId="0" fontId="51" fillId="2" borderId="0" xfId="0" applyFont="1" applyFill="1" applyAlignment="1">
      <alignment horizontal="center"/>
    </xf>
    <xf numFmtId="0" fontId="15" fillId="0" borderId="0" xfId="0" applyFont="1" applyBorder="1"/>
    <xf numFmtId="165" fontId="29" fillId="0" borderId="1" xfId="0" applyNumberFormat="1" applyFont="1" applyBorder="1" applyAlignment="1">
      <alignment horizontal="right" vertical="center" wrapText="1"/>
    </xf>
    <xf numFmtId="0" fontId="20" fillId="4" borderId="1" xfId="0" applyFont="1" applyFill="1" applyBorder="1" applyAlignment="1">
      <alignment horizontal="center" vertical="center" wrapText="1"/>
    </xf>
    <xf numFmtId="165" fontId="20" fillId="4" borderId="1" xfId="0" applyNumberFormat="1" applyFont="1" applyFill="1" applyBorder="1" applyAlignment="1">
      <alignment horizontal="right" vertical="center" wrapText="1"/>
    </xf>
    <xf numFmtId="0" fontId="52"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27" fillId="0" borderId="1" xfId="0" applyFont="1" applyBorder="1" applyAlignment="1">
      <alignment horizontal="left" vertical="center"/>
    </xf>
    <xf numFmtId="0" fontId="40" fillId="0" borderId="1" xfId="0" applyFont="1" applyBorder="1" applyAlignment="1">
      <alignment horizontal="left" vertical="center" wrapText="1"/>
    </xf>
    <xf numFmtId="0" fontId="40" fillId="8" borderId="1" xfId="0" applyFont="1" applyFill="1" applyBorder="1" applyAlignment="1">
      <alignment horizontal="left" vertical="center" wrapText="1"/>
    </xf>
    <xf numFmtId="0" fontId="40" fillId="8" borderId="1" xfId="0" applyFont="1" applyFill="1" applyBorder="1" applyAlignment="1">
      <alignment horizontal="left" vertical="center"/>
    </xf>
    <xf numFmtId="0" fontId="59" fillId="0" borderId="0" xfId="0" applyFont="1" applyBorder="1" applyAlignment="1">
      <alignment horizontal="center"/>
    </xf>
    <xf numFmtId="0" fontId="41" fillId="0" borderId="0" xfId="0" applyFont="1" applyFill="1" applyBorder="1" applyAlignment="1">
      <alignment vertical="center" wrapText="1"/>
    </xf>
    <xf numFmtId="0" fontId="41" fillId="0" borderId="48" xfId="0" applyFont="1" applyFill="1" applyBorder="1" applyAlignment="1">
      <alignment vertical="center" wrapText="1"/>
    </xf>
    <xf numFmtId="0" fontId="41" fillId="0" borderId="0" xfId="0" applyFont="1" applyBorder="1" applyAlignment="1">
      <alignment horizontal="left"/>
    </xf>
    <xf numFmtId="0" fontId="60" fillId="2" borderId="36" xfId="0" applyFont="1" applyFill="1" applyBorder="1" applyAlignment="1">
      <alignment vertical="center" wrapText="1"/>
    </xf>
    <xf numFmtId="0" fontId="60" fillId="2" borderId="0" xfId="0" applyFont="1" applyFill="1" applyBorder="1" applyAlignment="1">
      <alignment vertical="center" wrapText="1"/>
    </xf>
    <xf numFmtId="0" fontId="0" fillId="0" borderId="1" xfId="0" applyBorder="1"/>
    <xf numFmtId="4" fontId="43" fillId="0" borderId="0" xfId="0" applyNumberFormat="1" applyFont="1" applyAlignment="1">
      <alignment horizontal="right" vertical="top"/>
    </xf>
    <xf numFmtId="0" fontId="0" fillId="0" borderId="26" xfId="0" applyBorder="1"/>
    <xf numFmtId="4" fontId="30" fillId="0" borderId="1" xfId="0" applyNumberFormat="1" applyFont="1" applyBorder="1" applyAlignment="1">
      <alignment horizontal="right" vertical="top"/>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24" borderId="1" xfId="0" applyFont="1" applyFill="1" applyBorder="1" applyAlignment="1">
      <alignment horizontal="center"/>
    </xf>
    <xf numFmtId="0" fontId="0" fillId="0" borderId="0" xfId="0" applyFont="1" applyBorder="1"/>
    <xf numFmtId="0" fontId="10" fillId="4" borderId="0" xfId="0" applyFont="1" applyFill="1" applyBorder="1" applyAlignment="1">
      <alignment horizontal="center"/>
    </xf>
    <xf numFmtId="0" fontId="10" fillId="4" borderId="0" xfId="0" applyFont="1" applyFill="1" applyBorder="1" applyAlignment="1">
      <alignment horizontal="center" vertical="center"/>
    </xf>
    <xf numFmtId="0" fontId="9" fillId="4" borderId="0" xfId="0" applyFont="1" applyFill="1" applyBorder="1" applyAlignment="1">
      <alignment horizontal="center"/>
    </xf>
    <xf numFmtId="0" fontId="12" fillId="4" borderId="0" xfId="0" applyFont="1" applyFill="1" applyBorder="1" applyAlignment="1">
      <alignment vertical="center" wrapText="1"/>
    </xf>
    <xf numFmtId="0" fontId="29" fillId="4" borderId="0" xfId="0" applyFont="1" applyFill="1" applyBorder="1" applyAlignment="1">
      <alignment horizontal="center" vertical="center" wrapText="1"/>
    </xf>
    <xf numFmtId="0" fontId="0" fillId="4" borderId="0" xfId="0" applyFont="1" applyFill="1" applyBorder="1"/>
    <xf numFmtId="2" fontId="10" fillId="4" borderId="0" xfId="0" applyNumberFormat="1" applyFont="1" applyFill="1" applyBorder="1" applyAlignment="1">
      <alignment horizontal="center" vertical="center"/>
    </xf>
    <xf numFmtId="0" fontId="29" fillId="4" borderId="0" xfId="0" applyFont="1" applyFill="1" applyBorder="1" applyAlignment="1">
      <alignment horizontal="center" vertical="center"/>
    </xf>
    <xf numFmtId="0" fontId="12" fillId="4" borderId="0" xfId="0" applyFont="1" applyFill="1" applyBorder="1" applyAlignment="1">
      <alignment vertical="center"/>
    </xf>
    <xf numFmtId="0" fontId="0" fillId="4" borderId="0" xfId="0" applyFont="1" applyFill="1" applyBorder="1" applyAlignment="1">
      <alignment horizontal="center"/>
    </xf>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54" fillId="0" borderId="0" xfId="0" applyFont="1" applyFill="1" applyBorder="1" applyAlignment="1">
      <alignment horizontal="center"/>
    </xf>
    <xf numFmtId="0" fontId="49" fillId="0" borderId="0" xfId="0" applyFont="1" applyFill="1" applyBorder="1" applyAlignment="1">
      <alignment horizontal="center"/>
    </xf>
    <xf numFmtId="0" fontId="49" fillId="0" borderId="51" xfId="0" applyFont="1" applyFill="1" applyBorder="1" applyAlignment="1">
      <alignment horizontal="center"/>
    </xf>
    <xf numFmtId="3" fontId="40" fillId="0" borderId="39" xfId="0" applyNumberFormat="1" applyFont="1" applyBorder="1" applyAlignment="1">
      <alignment horizontal="center" vertical="center" wrapText="1"/>
    </xf>
    <xf numFmtId="3" fontId="40" fillId="0" borderId="39" xfId="0" applyNumberFormat="1" applyFont="1" applyBorder="1" applyAlignment="1">
      <alignment horizontal="center" vertical="center"/>
    </xf>
    <xf numFmtId="3" fontId="28" fillId="0" borderId="39" xfId="0" applyNumberFormat="1" applyFont="1" applyBorder="1" applyAlignment="1">
      <alignment horizontal="center" vertical="center"/>
    </xf>
    <xf numFmtId="166" fontId="0" fillId="0" borderId="0" xfId="0" applyNumberFormat="1"/>
    <xf numFmtId="7" fontId="20" fillId="4" borderId="52" xfId="0" applyNumberFormat="1" applyFont="1" applyFill="1" applyBorder="1" applyAlignment="1">
      <alignment horizontal="center"/>
    </xf>
    <xf numFmtId="7" fontId="20" fillId="4" borderId="53" xfId="0" applyNumberFormat="1" applyFont="1" applyFill="1" applyBorder="1" applyAlignment="1">
      <alignment horizontal="center"/>
    </xf>
    <xf numFmtId="10" fontId="63" fillId="0" borderId="54"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3" xfId="0" applyFont="1" applyFill="1" applyBorder="1" applyAlignment="1">
      <alignment horizontal="center" vertical="center"/>
    </xf>
    <xf numFmtId="0" fontId="6" fillId="6" borderId="54" xfId="0" applyFont="1" applyFill="1" applyBorder="1" applyAlignment="1">
      <alignment horizontal="center" vertical="center" wrapText="1"/>
    </xf>
    <xf numFmtId="0" fontId="16" fillId="11" borderId="4" xfId="0" applyFont="1" applyFill="1" applyBorder="1" applyAlignment="1">
      <alignment horizontal="left" vertical="center" wrapText="1"/>
    </xf>
    <xf numFmtId="8" fontId="19" fillId="23" borderId="5" xfId="0" applyNumberFormat="1" applyFont="1" applyFill="1" applyBorder="1" applyAlignment="1">
      <alignment horizontal="center" vertical="center"/>
    </xf>
    <xf numFmtId="0" fontId="16" fillId="12" borderId="4" xfId="0" applyFont="1" applyFill="1" applyBorder="1" applyAlignment="1">
      <alignment horizontal="left" vertical="center" wrapText="1"/>
    </xf>
    <xf numFmtId="8" fontId="19" fillId="12" borderId="5" xfId="0" applyNumberFormat="1" applyFont="1" applyFill="1" applyBorder="1" applyAlignment="1">
      <alignment horizontal="center" vertical="center"/>
    </xf>
    <xf numFmtId="0" fontId="16" fillId="13" borderId="4" xfId="0" applyFont="1" applyFill="1" applyBorder="1" applyAlignment="1">
      <alignment horizontal="left" vertical="center" wrapText="1"/>
    </xf>
    <xf numFmtId="8" fontId="19" fillId="22" borderId="5" xfId="0" applyNumberFormat="1" applyFont="1" applyFill="1" applyBorder="1" applyAlignment="1">
      <alignment horizontal="center" vertical="center"/>
    </xf>
    <xf numFmtId="0" fontId="16" fillId="14" borderId="4" xfId="0" applyFont="1" applyFill="1" applyBorder="1" applyAlignment="1">
      <alignment horizontal="left" vertical="center" wrapText="1"/>
    </xf>
    <xf numFmtId="8" fontId="19" fillId="21" borderId="5" xfId="0" applyNumberFormat="1" applyFont="1" applyFill="1" applyBorder="1" applyAlignment="1">
      <alignment horizontal="center" vertical="center"/>
    </xf>
    <xf numFmtId="0" fontId="16" fillId="15" borderId="4" xfId="0" applyFont="1" applyFill="1" applyBorder="1" applyAlignment="1">
      <alignment horizontal="left" vertical="center" wrapText="1"/>
    </xf>
    <xf numFmtId="8" fontId="19" fillId="15" borderId="5" xfId="0" applyNumberFormat="1" applyFont="1" applyFill="1" applyBorder="1" applyAlignment="1">
      <alignment horizontal="center" vertical="center"/>
    </xf>
    <xf numFmtId="0" fontId="16" fillId="16" borderId="4" xfId="0" applyFont="1" applyFill="1" applyBorder="1" applyAlignment="1">
      <alignment horizontal="left" vertical="center" wrapText="1"/>
    </xf>
    <xf numFmtId="8" fontId="19" fillId="20" borderId="5" xfId="0" applyNumberFormat="1" applyFont="1" applyFill="1" applyBorder="1" applyAlignment="1">
      <alignment horizontal="center" vertical="center"/>
    </xf>
    <xf numFmtId="0" fontId="16" fillId="17" borderId="4" xfId="0" applyFont="1" applyFill="1" applyBorder="1" applyAlignment="1">
      <alignment horizontal="left" vertical="center" wrapText="1"/>
    </xf>
    <xf numFmtId="8" fontId="19" fillId="19" borderId="5" xfId="0" applyNumberFormat="1" applyFont="1" applyFill="1" applyBorder="1" applyAlignment="1">
      <alignment horizontal="center" vertical="center"/>
    </xf>
    <xf numFmtId="0" fontId="16" fillId="18" borderId="4" xfId="0" applyFont="1" applyFill="1" applyBorder="1" applyAlignment="1">
      <alignment horizontal="left" vertical="center" wrapText="1"/>
    </xf>
    <xf numFmtId="8" fontId="19" fillId="18" borderId="5" xfId="0" applyNumberFormat="1" applyFont="1" applyFill="1" applyBorder="1" applyAlignment="1">
      <alignment horizontal="center" vertical="center"/>
    </xf>
    <xf numFmtId="0" fontId="16" fillId="4" borderId="4" xfId="0" applyFont="1" applyFill="1" applyBorder="1" applyAlignment="1">
      <alignment horizontal="left" vertical="center" wrapText="1"/>
    </xf>
    <xf numFmtId="8" fontId="19" fillId="4" borderId="5" xfId="0" applyNumberFormat="1" applyFont="1" applyFill="1" applyBorder="1" applyAlignment="1">
      <alignment horizontal="center" vertical="center"/>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9" fillId="0" borderId="28" xfId="0" applyNumberFormat="1" applyFont="1" applyBorder="1" applyAlignment="1">
      <alignment horizontal="center" vertical="center" wrapText="1"/>
    </xf>
    <xf numFmtId="10" fontId="29" fillId="4" borderId="28" xfId="1" applyNumberFormat="1" applyFont="1" applyFill="1" applyBorder="1" applyAlignment="1">
      <alignment horizontal="center" vertical="center" wrapText="1"/>
    </xf>
    <xf numFmtId="164" fontId="23" fillId="8" borderId="1" xfId="0" applyNumberFormat="1" applyFont="1" applyFill="1" applyBorder="1" applyAlignment="1">
      <alignment horizontal="right" vertical="center"/>
    </xf>
    <xf numFmtId="164" fontId="23" fillId="8" borderId="30" xfId="0" applyNumberFormat="1" applyFont="1" applyFill="1" applyBorder="1" applyAlignment="1">
      <alignment horizontal="right" vertical="center"/>
    </xf>
    <xf numFmtId="164" fontId="23" fillId="8" borderId="56" xfId="0" applyNumberFormat="1" applyFont="1" applyFill="1" applyBorder="1" applyAlignment="1">
      <alignment horizontal="right" vertical="center"/>
    </xf>
    <xf numFmtId="164" fontId="21" fillId="4" borderId="28"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5"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6" xfId="0" applyNumberFormat="1" applyFont="1" applyFill="1" applyBorder="1" applyAlignment="1">
      <alignment horizontal="center" vertical="center"/>
    </xf>
    <xf numFmtId="164" fontId="23" fillId="4" borderId="1"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164" fontId="43" fillId="0" borderId="1" xfId="0" applyNumberFormat="1" applyFont="1" applyBorder="1" applyAlignment="1">
      <alignment horizontal="right" vertical="center"/>
    </xf>
    <xf numFmtId="164" fontId="38" fillId="0" borderId="1" xfId="0" applyNumberFormat="1" applyFont="1" applyBorder="1" applyAlignment="1">
      <alignment horizontal="right" vertical="center"/>
    </xf>
    <xf numFmtId="164" fontId="43" fillId="0" borderId="34" xfId="0" applyNumberFormat="1" applyFont="1" applyBorder="1" applyAlignment="1">
      <alignment horizontal="right" vertical="center"/>
    </xf>
    <xf numFmtId="164" fontId="43" fillId="0" borderId="50" xfId="0" applyNumberFormat="1" applyFont="1" applyBorder="1" applyAlignment="1">
      <alignment horizontal="right" vertical="center"/>
    </xf>
    <xf numFmtId="164" fontId="20" fillId="4" borderId="28" xfId="0" applyNumberFormat="1" applyFont="1" applyFill="1" applyBorder="1" applyAlignment="1">
      <alignment horizontal="right" vertical="center" wrapText="1"/>
    </xf>
    <xf numFmtId="4" fontId="30" fillId="0" borderId="1" xfId="0" applyNumberFormat="1" applyFont="1" applyBorder="1" applyAlignment="1">
      <alignment horizontal="right" vertical="center"/>
    </xf>
    <xf numFmtId="4" fontId="23" fillId="0" borderId="1" xfId="0" applyNumberFormat="1" applyFont="1" applyBorder="1" applyAlignment="1">
      <alignment horizontal="right" vertical="center"/>
    </xf>
    <xf numFmtId="164" fontId="30" fillId="0" borderId="1" xfId="0" applyNumberFormat="1" applyFont="1" applyFill="1" applyBorder="1" applyAlignment="1">
      <alignment horizontal="right" vertical="center"/>
    </xf>
    <xf numFmtId="164" fontId="30" fillId="0" borderId="1" xfId="0" applyNumberFormat="1" applyFont="1" applyBorder="1" applyAlignment="1">
      <alignment horizontal="right" vertical="center"/>
    </xf>
    <xf numFmtId="166" fontId="43" fillId="0" borderId="1" xfId="0" applyNumberFormat="1" applyFont="1" applyBorder="1" applyAlignment="1">
      <alignment horizontal="right" vertical="center"/>
    </xf>
    <xf numFmtId="166" fontId="43" fillId="8" borderId="1" xfId="0" applyNumberFormat="1" applyFont="1" applyFill="1" applyBorder="1" applyAlignment="1">
      <alignment horizontal="right" vertical="center"/>
    </xf>
    <xf numFmtId="4" fontId="40" fillId="0" borderId="1" xfId="0" applyNumberFormat="1" applyFont="1" applyBorder="1" applyAlignment="1">
      <alignment vertical="center"/>
    </xf>
    <xf numFmtId="0" fontId="40" fillId="4" borderId="28" xfId="0" applyFont="1" applyFill="1" applyBorder="1" applyAlignment="1">
      <alignment horizontal="right" vertical="center"/>
    </xf>
    <xf numFmtId="164" fontId="40" fillId="0" borderId="1" xfId="0" applyNumberFormat="1" applyFont="1" applyBorder="1" applyAlignment="1">
      <alignment vertical="center"/>
    </xf>
    <xf numFmtId="3" fontId="40" fillId="0" borderId="28" xfId="0" applyNumberFormat="1" applyFont="1" applyBorder="1" applyAlignment="1">
      <alignment horizontal="right" vertic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2" xfId="0" applyFont="1" applyFill="1" applyBorder="1" applyAlignment="1">
      <alignment horizontal="center" vertical="center"/>
    </xf>
    <xf numFmtId="0" fontId="17" fillId="7" borderId="54" xfId="0" applyFont="1" applyFill="1" applyBorder="1" applyAlignment="1">
      <alignment horizontal="center" vertical="center"/>
    </xf>
    <xf numFmtId="0" fontId="17" fillId="7" borderId="52" xfId="0" applyFont="1" applyFill="1" applyBorder="1" applyAlignment="1">
      <alignment horizontal="center" vertical="center" wrapText="1"/>
    </xf>
    <xf numFmtId="0" fontId="64" fillId="4" borderId="29" xfId="0" applyFont="1" applyFill="1" applyBorder="1" applyAlignment="1">
      <alignment horizontal="center"/>
    </xf>
    <xf numFmtId="0" fontId="64"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8" fillId="8" borderId="14" xfId="0" applyFont="1" applyFill="1" applyBorder="1" applyAlignment="1">
      <alignment horizontal="center" vertical="center" wrapText="1"/>
    </xf>
    <xf numFmtId="0" fontId="58"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1"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xf>
    <xf numFmtId="0" fontId="16" fillId="0" borderId="37" xfId="0" applyFont="1" applyBorder="1" applyAlignment="1">
      <alignment horizontal="justify" vertical="center" wrapText="1"/>
    </xf>
    <xf numFmtId="0" fontId="9" fillId="0" borderId="35" xfId="0" applyFont="1" applyBorder="1" applyAlignment="1">
      <alignment horizontal="center"/>
    </xf>
    <xf numFmtId="0" fontId="54" fillId="2" borderId="0" xfId="0" applyFont="1" applyFill="1" applyAlignment="1">
      <alignment horizontal="center"/>
    </xf>
    <xf numFmtId="0" fontId="10" fillId="0" borderId="0" xfId="0" applyFont="1" applyAlignment="1">
      <alignment horizontal="center"/>
    </xf>
    <xf numFmtId="0" fontId="9" fillId="0" borderId="0" xfId="0" applyFont="1" applyAlignment="1">
      <alignment horizontal="center" wrapText="1"/>
    </xf>
    <xf numFmtId="0" fontId="32" fillId="0" borderId="29" xfId="0" applyFont="1" applyBorder="1" applyAlignment="1">
      <alignment horizontal="left" vertical="center" wrapText="1"/>
    </xf>
    <xf numFmtId="0" fontId="32" fillId="0" borderId="38" xfId="0" applyFont="1" applyBorder="1" applyAlignment="1">
      <alignment horizontal="left" vertical="center" wrapText="1"/>
    </xf>
    <xf numFmtId="0" fontId="32" fillId="0" borderId="34" xfId="0" applyFont="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49" fillId="2" borderId="0" xfId="0" applyFont="1" applyFill="1" applyAlignment="1">
      <alignment horizontal="center"/>
    </xf>
    <xf numFmtId="0" fontId="48" fillId="2" borderId="0" xfId="0" applyFont="1" applyFill="1" applyAlignment="1">
      <alignment horizontal="center"/>
    </xf>
    <xf numFmtId="0" fontId="35" fillId="0" borderId="29" xfId="0" applyFont="1" applyBorder="1" applyAlignment="1">
      <alignment horizontal="left" vertical="center" wrapText="1"/>
    </xf>
    <xf numFmtId="0" fontId="35" fillId="0" borderId="38" xfId="0" applyFont="1" applyBorder="1" applyAlignment="1">
      <alignment horizontal="left" vertical="center" wrapText="1"/>
    </xf>
    <xf numFmtId="0" fontId="35" fillId="0" borderId="34" xfId="0" applyFont="1" applyBorder="1" applyAlignment="1">
      <alignment horizontal="left" vertical="center" wrapText="1"/>
    </xf>
    <xf numFmtId="0" fontId="35" fillId="0" borderId="29" xfId="0" applyFont="1" applyBorder="1" applyAlignment="1">
      <alignment horizontal="left" wrapText="1"/>
    </xf>
    <xf numFmtId="0" fontId="35" fillId="0" borderId="38" xfId="0" applyFont="1" applyBorder="1" applyAlignment="1">
      <alignment horizontal="left" wrapText="1"/>
    </xf>
    <xf numFmtId="0" fontId="35" fillId="0" borderId="34" xfId="0" applyFont="1" applyBorder="1" applyAlignment="1">
      <alignment horizontal="left" wrapText="1"/>
    </xf>
    <xf numFmtId="0" fontId="9" fillId="0" borderId="0" xfId="0" applyFont="1" applyAlignment="1">
      <alignment horizontal="left"/>
    </xf>
    <xf numFmtId="0" fontId="41" fillId="0" borderId="37" xfId="0" applyFont="1" applyFill="1" applyBorder="1" applyAlignment="1">
      <alignment vertical="center" wrapText="1"/>
    </xf>
    <xf numFmtId="0" fontId="41" fillId="0" borderId="32" xfId="0" applyFont="1" applyFill="1" applyBorder="1" applyAlignment="1">
      <alignment vertical="center" wrapText="1"/>
    </xf>
    <xf numFmtId="0" fontId="41" fillId="0" borderId="26" xfId="0" applyFont="1" applyFill="1" applyBorder="1" applyAlignment="1">
      <alignment vertical="center" wrapText="1"/>
    </xf>
    <xf numFmtId="0" fontId="41" fillId="0" borderId="37" xfId="0" applyFont="1" applyBorder="1" applyAlignment="1"/>
    <xf numFmtId="0" fontId="41" fillId="0" borderId="32" xfId="0" applyFont="1" applyBorder="1" applyAlignment="1"/>
    <xf numFmtId="0" fontId="41" fillId="0" borderId="26" xfId="0" applyFont="1" applyBorder="1" applyAlignment="1"/>
    <xf numFmtId="0" fontId="40" fillId="8"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0" fillId="8" borderId="1"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9" fillId="0" borderId="36" xfId="0" applyFont="1" applyBorder="1" applyAlignment="1">
      <alignment horizontal="center"/>
    </xf>
    <xf numFmtId="0" fontId="59" fillId="0" borderId="0" xfId="0" applyFont="1" applyBorder="1" applyAlignment="1">
      <alignment horizontal="center"/>
    </xf>
    <xf numFmtId="0" fontId="2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9" fillId="2" borderId="28" xfId="0" applyFont="1" applyFill="1" applyBorder="1" applyAlignment="1">
      <alignment horizontal="center" vertical="center" wrapText="1"/>
    </xf>
    <xf numFmtId="0" fontId="39" fillId="2" borderId="28" xfId="0" applyFont="1" applyFill="1" applyBorder="1" applyAlignment="1">
      <alignment horizontal="center" vertical="center"/>
    </xf>
    <xf numFmtId="0" fontId="39" fillId="2" borderId="8"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10" fillId="0" borderId="32" xfId="0" applyFont="1" applyBorder="1" applyAlignment="1">
      <alignment horizontal="center"/>
    </xf>
    <xf numFmtId="0" fontId="9" fillId="0" borderId="0" xfId="0" applyFont="1" applyAlignment="1">
      <alignment horizontal="center"/>
    </xf>
    <xf numFmtId="0" fontId="10" fillId="0" borderId="35" xfId="0" applyFont="1" applyBorder="1" applyAlignment="1">
      <alignment horizontal="center"/>
    </xf>
    <xf numFmtId="0" fontId="27" fillId="0" borderId="42" xfId="0" applyFont="1" applyBorder="1" applyAlignment="1">
      <alignment vertical="center" wrapText="1"/>
    </xf>
    <xf numFmtId="0" fontId="27" fillId="0" borderId="43" xfId="0" applyFont="1" applyBorder="1" applyAlignment="1">
      <alignment vertical="center" wrapText="1"/>
    </xf>
    <xf numFmtId="0" fontId="27" fillId="0" borderId="44" xfId="0" applyFont="1" applyBorder="1" applyAlignment="1">
      <alignment vertical="center" wrapText="1"/>
    </xf>
    <xf numFmtId="0" fontId="52" fillId="2" borderId="20" xfId="0" applyFont="1" applyFill="1" applyBorder="1" applyAlignment="1">
      <alignment horizontal="left" vertical="center" wrapText="1"/>
    </xf>
    <xf numFmtId="0" fontId="52" fillId="2" borderId="25" xfId="0" applyFont="1" applyFill="1" applyBorder="1" applyAlignment="1">
      <alignment horizontal="left" vertical="center" wrapText="1"/>
    </xf>
    <xf numFmtId="0" fontId="52" fillId="2" borderId="21" xfId="0" applyFont="1" applyFill="1" applyBorder="1" applyAlignment="1">
      <alignment horizontal="left" vertical="center" wrapText="1"/>
    </xf>
    <xf numFmtId="0" fontId="52" fillId="2" borderId="8" xfId="0" applyFont="1" applyFill="1" applyBorder="1" applyAlignment="1">
      <alignment horizontal="left" vertical="center" wrapText="1"/>
    </xf>
    <xf numFmtId="0" fontId="52" fillId="2" borderId="0" xfId="0"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52" fillId="2" borderId="11" xfId="0" applyFont="1" applyFill="1" applyBorder="1" applyAlignment="1">
      <alignment horizontal="left" vertical="center" wrapText="1"/>
    </xf>
    <xf numFmtId="0" fontId="27" fillId="0" borderId="0" xfId="0" applyFont="1" applyAlignment="1">
      <alignment horizontal="left"/>
    </xf>
    <xf numFmtId="0" fontId="39" fillId="2" borderId="1" xfId="0" applyFont="1" applyFill="1" applyBorder="1" applyAlignment="1">
      <alignment horizontal="center" vertical="center" wrapText="1"/>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0" borderId="0" xfId="0" applyFont="1" applyBorder="1" applyAlignment="1">
      <alignment horizontal="center"/>
    </xf>
    <xf numFmtId="0" fontId="10" fillId="3" borderId="0" xfId="0" applyFont="1" applyFill="1" applyBorder="1" applyAlignment="1">
      <alignment horizontal="center" vertical="center" wrapText="1"/>
    </xf>
    <xf numFmtId="0" fontId="10" fillId="3" borderId="48"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27" fillId="0" borderId="37" xfId="0" applyFont="1" applyBorder="1" applyAlignment="1">
      <alignment horizontal="center" vertical="center"/>
    </xf>
    <xf numFmtId="0" fontId="27" fillId="0" borderId="32" xfId="0" applyFont="1" applyBorder="1" applyAlignment="1">
      <alignment horizontal="center" vertical="center"/>
    </xf>
    <xf numFmtId="0" fontId="27" fillId="0" borderId="26" xfId="0" applyFont="1" applyBorder="1" applyAlignment="1">
      <alignment horizontal="center" vertical="center"/>
    </xf>
    <xf numFmtId="0" fontId="40" fillId="0" borderId="1" xfId="0" applyFont="1" applyBorder="1" applyAlignment="1">
      <alignment vertical="center" wrapText="1"/>
    </xf>
    <xf numFmtId="0" fontId="40" fillId="0" borderId="37" xfId="0" applyFont="1" applyBorder="1" applyAlignment="1">
      <alignment vertical="center"/>
    </xf>
    <xf numFmtId="0" fontId="40" fillId="0" borderId="32" xfId="0" applyFont="1" applyBorder="1" applyAlignment="1">
      <alignment vertical="center"/>
    </xf>
    <xf numFmtId="0" fontId="40" fillId="0" borderId="26" xfId="0" applyFont="1" applyBorder="1" applyAlignment="1">
      <alignment vertical="center"/>
    </xf>
    <xf numFmtId="0" fontId="27" fillId="0" borderId="1" xfId="0" applyFont="1" applyBorder="1" applyAlignment="1">
      <alignment vertical="center"/>
    </xf>
    <xf numFmtId="0" fontId="49" fillId="2" borderId="27" xfId="0" applyFont="1" applyFill="1" applyBorder="1" applyAlignment="1">
      <alignment horizontal="center"/>
    </xf>
    <xf numFmtId="0" fontId="49" fillId="2" borderId="0" xfId="0" applyFont="1" applyFill="1" applyBorder="1" applyAlignment="1">
      <alignment horizontal="center"/>
    </xf>
    <xf numFmtId="0" fontId="11" fillId="0" borderId="0" xfId="0" applyFont="1" applyAlignment="1">
      <alignment horizontal="center"/>
    </xf>
    <xf numFmtId="0" fontId="49" fillId="2" borderId="47" xfId="0" applyFont="1" applyFill="1" applyBorder="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55" fillId="2" borderId="37" xfId="0" applyFont="1" applyFill="1" applyBorder="1" applyAlignment="1">
      <alignment horizontal="center"/>
    </xf>
    <xf numFmtId="0" fontId="55" fillId="2" borderId="32" xfId="0" applyFont="1" applyFill="1" applyBorder="1" applyAlignment="1">
      <alignment horizontal="center"/>
    </xf>
    <xf numFmtId="0" fontId="55" fillId="2" borderId="26" xfId="0" applyFont="1" applyFill="1" applyBorder="1" applyAlignment="1">
      <alignment horizontal="center"/>
    </xf>
    <xf numFmtId="0" fontId="49" fillId="2" borderId="35" xfId="0" applyFont="1" applyFill="1" applyBorder="1" applyAlignment="1">
      <alignment horizontal="center"/>
    </xf>
    <xf numFmtId="0" fontId="54" fillId="2" borderId="0" xfId="0" applyFont="1" applyFill="1" applyAlignment="1">
      <alignment horizontal="center" wrapText="1"/>
    </xf>
    <xf numFmtId="0" fontId="6" fillId="2" borderId="28" xfId="0" applyFont="1" applyFill="1" applyBorder="1" applyAlignment="1">
      <alignment horizontal="center" vertical="center" wrapText="1"/>
    </xf>
    <xf numFmtId="0" fontId="49" fillId="2" borderId="0" xfId="0" applyFont="1" applyFill="1" applyAlignment="1">
      <alignment horizontal="center" wrapText="1"/>
    </xf>
    <xf numFmtId="0" fontId="62" fillId="2" borderId="36" xfId="0" applyFont="1" applyFill="1" applyBorder="1" applyAlignment="1">
      <alignment horizontal="left" vertical="center" wrapText="1"/>
    </xf>
    <xf numFmtId="0" fontId="62" fillId="2" borderId="0" xfId="0" applyFont="1" applyFill="1" applyBorder="1" applyAlignment="1">
      <alignment horizontal="left" vertical="center" wrapText="1"/>
    </xf>
    <xf numFmtId="0" fontId="61" fillId="2" borderId="36" xfId="0" applyFont="1" applyFill="1" applyBorder="1" applyAlignment="1">
      <alignment horizontal="left" vertical="center"/>
    </xf>
    <xf numFmtId="0" fontId="61" fillId="2" borderId="0" xfId="0" applyFont="1" applyFill="1" applyBorder="1" applyAlignment="1">
      <alignment horizontal="left" vertical="center"/>
    </xf>
    <xf numFmtId="0" fontId="41" fillId="0" borderId="37" xfId="0" applyFont="1" applyBorder="1" applyAlignment="1">
      <alignment horizontal="left" wrapText="1"/>
    </xf>
    <xf numFmtId="0" fontId="41" fillId="0" borderId="32" xfId="0" applyFont="1" applyBorder="1" applyAlignment="1">
      <alignment horizontal="left" wrapText="1"/>
    </xf>
    <xf numFmtId="0" fontId="41" fillId="0" borderId="26" xfId="0" applyFont="1" applyBorder="1" applyAlignment="1">
      <alignment horizontal="left" wrapText="1"/>
    </xf>
    <xf numFmtId="0" fontId="56" fillId="2" borderId="0" xfId="0" applyFont="1" applyFill="1" applyAlignment="1">
      <alignment horizontal="center"/>
    </xf>
    <xf numFmtId="0" fontId="56" fillId="2" borderId="35" xfId="0" applyFont="1" applyFill="1" applyBorder="1" applyAlignment="1">
      <alignment horizontal="center"/>
    </xf>
    <xf numFmtId="0" fontId="56" fillId="2" borderId="35" xfId="0" applyFont="1" applyFill="1" applyBorder="1" applyAlignment="1">
      <alignment horizontal="center" vertical="center" wrapText="1"/>
    </xf>
    <xf numFmtId="0" fontId="56" fillId="2" borderId="0" xfId="0"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1017640462704E-3"/>
                  <c:y val="1.5751056124431874E-2"/>
                </c:manualLayout>
              </c:layout>
              <c:tx>
                <c:rich>
                  <a:bodyPr rot="0" spcFirstLastPara="1" vertOverflow="ellipsis" vert="horz" wrap="square" lIns="38100" tIns="19050" rIns="38100" bIns="19050" anchor="ctr" anchorCtr="1">
                    <a:no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40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[NOMBRE DE CATEGORÍA]</a:t>
                    </a:fld>
                    <a:r>
                      <a:rPr lang="en-US" sz="1400">
                        <a:latin typeface="Arial" panose="020B0604020202020204" pitchFamily="34" charset="0"/>
                        <a:cs typeface="Arial" panose="020B0604020202020204" pitchFamily="34" charset="0"/>
                      </a:rPr>
                      <a:t>Vigente</a:t>
                    </a:r>
                    <a:r>
                      <a:rPr lang="en-US" sz="1400" baseline="0">
                        <a:latin typeface="Arial" panose="020B0604020202020204" pitchFamily="34" charset="0"/>
                        <a:cs typeface="Arial" panose="020B0604020202020204" pitchFamily="34" charset="0"/>
                      </a:rPr>
                      <a:t> </a:t>
                    </a:r>
                    <a:fld id="{D400C73F-18A3-46A8-9913-6DC9420EADC0}" type="VALUE">
                      <a:rPr lang="en-US" sz="1400" baseline="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[VALOR]</a:t>
                    </a:fld>
                    <a:endParaRPr lang="en-US" sz="14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456772476296932E-3"/>
                  <c:y val="-3.9146073905099554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400">
                        <a:latin typeface="Arial" panose="020B0604020202020204" pitchFamily="34" charset="0"/>
                        <a:cs typeface="Arial" panose="020B0604020202020204" pitchFamily="34" charset="0"/>
                      </a:rPr>
                      <a:t>Devengado</a:t>
                    </a:r>
                    <a:fld id="{A87CBFF1-6A9A-4539-8C20-A509BD9514AE}" type="CATEGORYNAME">
                      <a:rPr lang="en-US" sz="140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[NOMBRE DE CATEGORÍA]</a:t>
                    </a:fld>
                    <a:r>
                      <a:rPr lang="en-US" sz="1400" baseline="0">
                        <a:latin typeface="Arial" panose="020B0604020202020204" pitchFamily="34" charset="0"/>
                        <a:cs typeface="Arial" panose="020B0604020202020204" pitchFamily="34" charset="0"/>
                      </a:rPr>
                      <a:t> </a:t>
                    </a:r>
                    <a:fld id="{14B873D1-3696-4F7A-B097-FC2CE7EE5BB4}" type="VALUE">
                      <a:rPr lang="en-US" sz="1400" baseline="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[VALOR]</a:t>
                    </a:fld>
                    <a:endParaRPr lang="en-US" sz="14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PRESUPUESTO'!$D$10:$F$10</c:f>
              <c:numCache>
                <c:formatCode>"Q"#,##0.00</c:formatCode>
                <c:ptCount val="3"/>
                <c:pt idx="0">
                  <c:v>2199102000</c:v>
                </c:pt>
                <c:pt idx="1">
                  <c:v>663632214.47000003</c:v>
                </c:pt>
                <c:pt idx="2" formatCode="0.00%">
                  <c:v>0.30177418531291411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Agricutura, Ganadería y Alimentación</a:t>
            </a:r>
          </a:p>
          <a:p>
            <a:pPr>
              <a:defRPr/>
            </a:pPr>
            <a:r>
              <a:rPr lang="es-GT" b="1" baseline="0"/>
              <a:t>Ejecución presupuestaria por Programa</a:t>
            </a:r>
          </a:p>
          <a:p>
            <a:pPr>
              <a:defRPr/>
            </a:pPr>
            <a:r>
              <a:rPr lang="es-GT" b="1" baseline="0"/>
              <a:t>Al mes de julio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8160965476023321"/>
          <c:y val="0.21764102564102564"/>
          <c:w val="0.4813442352627732"/>
          <c:h val="0.72316991145337606"/>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88.778003620000007</c:v>
                </c:pt>
                <c:pt idx="1">
                  <c:v>211.63556179</c:v>
                </c:pt>
                <c:pt idx="2">
                  <c:v>36.265283909999994</c:v>
                </c:pt>
                <c:pt idx="3">
                  <c:v>164.61071876</c:v>
                </c:pt>
                <c:pt idx="4">
                  <c:v>4.8553162300000006</c:v>
                </c:pt>
                <c:pt idx="5">
                  <c:v>157.48733016</c:v>
                </c:pt>
                <c:pt idx="6">
                  <c:v>663.63221447000001</c:v>
                </c:pt>
              </c:numCache>
            </c:numRef>
          </c:val>
          <c:extLst>
            <c:ext xmlns:c16="http://schemas.microsoft.com/office/drawing/2014/chart" uri="{C3380CC4-5D6E-409C-BE32-E72D297353CC}">
              <c16:uniqueId val="{00000000-288F-4ABD-B8B9-34E1E726D7B9}"/>
            </c:ext>
          </c:extLst>
        </c:ser>
        <c:dLbls>
          <c:showLegendKey val="0"/>
          <c:showVal val="0"/>
          <c:showCatName val="0"/>
          <c:showSerName val="0"/>
          <c:showPercent val="0"/>
          <c:showBubbleSize val="0"/>
        </c:dLbls>
        <c:gapWidth val="100"/>
        <c:axId val="921660847"/>
        <c:axId val="921652527"/>
      </c:barChart>
      <c:catAx>
        <c:axId val="9216608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921652527"/>
        <c:crosses val="autoZero"/>
        <c:auto val="1"/>
        <c:lblAlgn val="ctr"/>
        <c:lblOffset val="100"/>
        <c:noMultiLvlLbl val="0"/>
      </c:catAx>
      <c:valAx>
        <c:axId val="92165252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921660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405DB4CA-FEEB-4650-9325-7D54CE08AC31}"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2FF2F2D6-E27E-4E85-8846-DC0842FBA1B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302850E4-112B-4976-82FC-F63A84DF00D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7DB937D0-E343-4A6F-A409-47000CBF16D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2199102000</c:v>
                </c:pt>
                <c:pt idx="1">
                  <c:v>663632214.47000003</c:v>
                </c:pt>
                <c:pt idx="2" formatCode="0.00%">
                  <c:v>0.30177418531291411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al mes de julio de 2025</a:t>
            </a:r>
            <a:endParaRPr lang="es-GT"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PRESUPUESTO'!$R$7:$T$7</c:f>
              <c:strCache>
                <c:ptCount val="3"/>
                <c:pt idx="0">
                  <c:v>PRESUPUESTO VIGENTE</c:v>
                </c:pt>
                <c:pt idx="1">
                  <c:v>PRESUPUESTO DEVENGADO</c:v>
                </c:pt>
                <c:pt idx="2">
                  <c:v>% EJEC</c:v>
                </c:pt>
              </c:strCache>
            </c:strRef>
          </c:cat>
          <c:val>
            <c:numRef>
              <c:f>'GESTIÓN DEL PRESUPUESTO'!$R$8:$T$8</c:f>
              <c:numCache>
                <c:formatCode>#,##0.0</c:formatCode>
                <c:ptCount val="3"/>
                <c:pt idx="0">
                  <c:v>2199.1019999999999</c:v>
                </c:pt>
                <c:pt idx="1">
                  <c:v>663.63221447000001</c:v>
                </c:pt>
                <c:pt idx="2" formatCode="General">
                  <c:v>30.18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a:t>
            </a:r>
          </a:p>
          <a:p>
            <a:pPr>
              <a:defRPr/>
            </a:pPr>
            <a:r>
              <a:rPr lang="es-GT" b="1" baseline="0"/>
              <a:t>(Devengado)</a:t>
            </a:r>
          </a:p>
          <a:p>
            <a:pPr>
              <a:defRPr/>
            </a:pPr>
            <a:r>
              <a:rPr lang="es-GT" b="1" baseline="0"/>
              <a:t>Al mes de  julio  de 2025</a:t>
            </a:r>
          </a:p>
          <a:p>
            <a:pPr>
              <a:defRPr/>
            </a:pPr>
            <a:r>
              <a:rPr lang="es-GT" baseline="0"/>
              <a:t>(Milones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FINALIDAD'!$C$28:$C$36</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FINALIDAD'!$D$28:$D$36</c:f>
              <c:numCache>
                <c:formatCode>0.0</c:formatCode>
                <c:ptCount val="9"/>
                <c:pt idx="0">
                  <c:v>275.83714393999998</c:v>
                </c:pt>
                <c:pt idx="1">
                  <c:v>69.815668700000003</c:v>
                </c:pt>
                <c:pt idx="2">
                  <c:v>96.801511169999998</c:v>
                </c:pt>
                <c:pt idx="3">
                  <c:v>12.3957932</c:v>
                </c:pt>
                <c:pt idx="4">
                  <c:v>137.79984356999998</c:v>
                </c:pt>
                <c:pt idx="5">
                  <c:v>25.940524</c:v>
                </c:pt>
                <c:pt idx="6">
                  <c:v>11.253548800000001</c:v>
                </c:pt>
                <c:pt idx="7">
                  <c:v>33.788181090000002</c:v>
                </c:pt>
                <c:pt idx="8">
                  <c:v>663.63221446999989</c:v>
                </c:pt>
              </c:numCache>
            </c:numRef>
          </c:val>
          <c:extLst>
            <c:ext xmlns:c16="http://schemas.microsoft.com/office/drawing/2014/chart" uri="{C3380CC4-5D6E-409C-BE32-E72D297353CC}">
              <c16:uniqueId val="{00000000-8F66-4125-8E6D-8679D4B35EFA}"/>
            </c:ext>
          </c:extLst>
        </c:ser>
        <c:dLbls>
          <c:showLegendKey val="0"/>
          <c:showVal val="0"/>
          <c:showCatName val="0"/>
          <c:showSerName val="0"/>
          <c:showPercent val="0"/>
          <c:showBubbleSize val="0"/>
        </c:dLbls>
        <c:gapWidth val="80"/>
        <c:axId val="550540143"/>
        <c:axId val="550536399"/>
      </c:barChart>
      <c:catAx>
        <c:axId val="550540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0536399"/>
        <c:crosses val="autoZero"/>
        <c:auto val="1"/>
        <c:lblAlgn val="ctr"/>
        <c:lblOffset val="100"/>
        <c:noMultiLvlLbl val="0"/>
      </c:catAx>
      <c:valAx>
        <c:axId val="5505363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0540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julio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5">
                <a:lumMod val="75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FINALIDAD'!$L$25:$L$30</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FINALIDAD'!$M$25:$M$30</c:f>
              <c:numCache>
                <c:formatCode>"Q"#,##0.00</c:formatCode>
                <c:ptCount val="6"/>
                <c:pt idx="0">
                  <c:v>18.824894480000001</c:v>
                </c:pt>
                <c:pt idx="1">
                  <c:v>535.58799961</c:v>
                </c:pt>
                <c:pt idx="2">
                  <c:v>4.8553162300000006</c:v>
                </c:pt>
                <c:pt idx="3">
                  <c:v>20.849119250000001</c:v>
                </c:pt>
                <c:pt idx="4">
                  <c:v>83.514884900000013</c:v>
                </c:pt>
                <c:pt idx="5">
                  <c:v>663.63221447000001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AL MES DE JULIO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503.60188204000002</c:v>
                </c:pt>
                <c:pt idx="1">
                  <c:v>14.248053560000001</c:v>
                </c:pt>
                <c:pt idx="2">
                  <c:v>15.366126060000001</c:v>
                </c:pt>
                <c:pt idx="3">
                  <c:v>12.910769949999999</c:v>
                </c:pt>
                <c:pt idx="4">
                  <c:v>12.099405769999999</c:v>
                </c:pt>
                <c:pt idx="5">
                  <c:v>40.393785430000001</c:v>
                </c:pt>
                <c:pt idx="6">
                  <c:v>27.505683780000002</c:v>
                </c:pt>
                <c:pt idx="7">
                  <c:v>19.623499880000001</c:v>
                </c:pt>
                <c:pt idx="8">
                  <c:v>17.883008</c:v>
                </c:pt>
                <c:pt idx="9">
                  <c:v>663.63221447000012</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del Sub-grupo de gasto 18 "Servicios Técnicos y Profesonales"</a:t>
            </a:r>
          </a:p>
          <a:p>
            <a:pPr>
              <a:defRPr/>
            </a:pPr>
            <a:r>
              <a:rPr lang="es-GT" b="1" baseline="0"/>
              <a:t>Al mes de junio de 205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860410620478608"/>
          <c:y val="0.23828157349896481"/>
          <c:w val="0.69445519750559814"/>
          <c:h val="0.71368888671524755"/>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PROF'!$K$26:$K$28</c:f>
              <c:strCache>
                <c:ptCount val="3"/>
                <c:pt idx="0">
                  <c:v>Presupuesto vigente</c:v>
                </c:pt>
                <c:pt idx="1">
                  <c:v>Presupuesto devengado </c:v>
                </c:pt>
                <c:pt idx="2">
                  <c:v>Saldo por devengar </c:v>
                </c:pt>
              </c:strCache>
            </c:strRef>
          </c:cat>
          <c:val>
            <c:numRef>
              <c:f>'SERVICIOS PERSONALES TEC Y PROF'!$L$26:$L$28</c:f>
              <c:numCache>
                <c:formatCode>0.0</c:formatCode>
                <c:ptCount val="3"/>
                <c:pt idx="0">
                  <c:v>11.8</c:v>
                </c:pt>
                <c:pt idx="1">
                  <c:v>6.6</c:v>
                </c:pt>
                <c:pt idx="2">
                  <c:v>5.2</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 Ganadería y Alimentación</a:t>
            </a:r>
          </a:p>
          <a:p>
            <a:pPr>
              <a:defRPr/>
            </a:pPr>
            <a:r>
              <a:rPr lang="es-GT" b="1"/>
              <a:t>Ejecución presupuestaria </a:t>
            </a:r>
            <a:r>
              <a:rPr lang="es-GT" b="1" baseline="0"/>
              <a:t>                                                                           </a:t>
            </a:r>
            <a:r>
              <a:rPr lang="es-GT" b="1"/>
              <a:t> grupo de gasto 0 "Servicios personales</a:t>
            </a:r>
            <a:r>
              <a:rPr lang="es-GT"/>
              <a:t>"</a:t>
            </a:r>
          </a:p>
          <a:p>
            <a:pPr>
              <a:defRPr/>
            </a:pPr>
            <a:r>
              <a:rPr lang="es-GT"/>
              <a:t>Al mes de junio de 2025</a:t>
            </a:r>
          </a:p>
          <a:p>
            <a:pPr>
              <a:defRPr/>
            </a:pPr>
            <a:r>
              <a:rPr lang="es-GT"/>
              <a:t>(Millones de quetzales)</a:t>
            </a:r>
          </a:p>
        </c:rich>
      </c:tx>
      <c:layout>
        <c:manualLayout>
          <c:xMode val="edge"/>
          <c:yMode val="edge"/>
          <c:x val="0.14873385012919896"/>
          <c:y val="1.2383900928792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PROF'!$H$24:$H$26</c:f>
              <c:strCache>
                <c:ptCount val="3"/>
                <c:pt idx="0">
                  <c:v>Presupuesto vigente</c:v>
                </c:pt>
                <c:pt idx="1">
                  <c:v>Presupuesto devengado </c:v>
                </c:pt>
                <c:pt idx="2">
                  <c:v>Saldo por devengar </c:v>
                </c:pt>
              </c:strCache>
            </c:strRef>
          </c:cat>
          <c:val>
            <c:numRef>
              <c:f>'SERVICIOS PERSONALES TEC Y PROF'!$I$24:$I$26</c:f>
              <c:numCache>
                <c:formatCode>#,##0.0</c:formatCode>
                <c:ptCount val="3"/>
                <c:pt idx="0">
                  <c:v>578.56685700000003</c:v>
                </c:pt>
                <c:pt idx="1">
                  <c:v>275.83714393999998</c:v>
                </c:pt>
                <c:pt idx="2">
                  <c:v>302.8</c:v>
                </c:pt>
              </c:numCache>
            </c:numRef>
          </c:val>
          <c:extLst>
            <c:ext xmlns:c16="http://schemas.microsoft.com/office/drawing/2014/chart" uri="{C3380CC4-5D6E-409C-BE32-E72D297353CC}">
              <c16:uniqueId val="{00000006-F01D-4C32-A575-B8C64ECD15F6}"/>
            </c:ext>
          </c:extLst>
        </c:ser>
        <c:dLbls>
          <c:dLblPos val="ctr"/>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a:solidFill>
                  <a:sysClr val="windowText" lastClr="000000"/>
                </a:solidFill>
              </a:rPr>
              <a:t>MINISTERIO DE AGRICULTURA, GANADERÍA Y ALIMENTACIÓN</a:t>
            </a:r>
          </a:p>
          <a:p>
            <a:pPr>
              <a:defRPr/>
            </a:pPr>
            <a:r>
              <a:rPr lang="es-GT">
                <a:solidFill>
                  <a:sysClr val="windowText" lastClr="000000"/>
                </a:solidFill>
              </a:rPr>
              <a:t>PERSONAL</a:t>
            </a:r>
            <a:r>
              <a:rPr lang="es-GT" baseline="0">
                <a:solidFill>
                  <a:sysClr val="windowText" lastClr="000000"/>
                </a:solidFill>
              </a:rPr>
              <a:t> DEL MAGA </a:t>
            </a:r>
          </a:p>
          <a:p>
            <a:pPr>
              <a:defRPr/>
            </a:pPr>
            <a:r>
              <a:rPr lang="es-GT" baseline="0">
                <a:solidFill>
                  <a:sysClr val="windowText" lastClr="000000"/>
                </a:solidFill>
              </a:rPr>
              <a:t>A JULIO DE 2025</a:t>
            </a:r>
          </a:p>
          <a:p>
            <a:pPr>
              <a:defRPr/>
            </a:pPr>
            <a:endParaRPr lang="es-GT"/>
          </a:p>
        </c:rich>
      </c:tx>
      <c:layout>
        <c:manualLayout>
          <c:xMode val="edge"/>
          <c:yMode val="edge"/>
          <c:x val="0.20974303133264655"/>
          <c:y val="2.033898305084745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PROF'!$D$36</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3.437619859471986E-2"/>
                  <c:y val="-1.815436629743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14366619877545037"/>
                  <c:y val="-5.640677966101694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1.8896881193785308E-2"/>
                  <c:y val="-1.72144668357133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0.14628246120820362"/>
                  <c:y val="-1.171706926464700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PROF'!$C$37:$C$41</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PROF'!$D$37:$D$41</c:f>
              <c:numCache>
                <c:formatCode>#,##0</c:formatCode>
                <c:ptCount val="5"/>
                <c:pt idx="0">
                  <c:v>823</c:v>
                </c:pt>
                <c:pt idx="1">
                  <c:v>28</c:v>
                </c:pt>
                <c:pt idx="2">
                  <c:v>2520</c:v>
                </c:pt>
                <c:pt idx="3">
                  <c:v>419</c:v>
                </c:pt>
                <c:pt idx="4">
                  <c:v>64</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dgm:spPr/>
      <dgm:t>
        <a:bodyPr anchor="b"/>
        <a:lstStyle/>
        <a:p>
          <a:pPr algn="ctr"/>
          <a:endParaRPr lang="es-GT" b="0" i="0" u="none"/>
        </a:p>
        <a:p>
          <a:pPr algn="l"/>
          <a:r>
            <a:rPr lang="es-GT" b="0" i="0" u="none"/>
            <a:t>El </a:t>
          </a:r>
          <a:r>
            <a:rPr lang="es-GT" b="1" i="0" u="none"/>
            <a:t>Ministerio de Agricultura, Ganadería y Alimentación (MAGA</a:t>
          </a:r>
          <a:r>
            <a:rPr lang="es-GT" b="0" i="0" u="none"/>
            <a:t>) </a:t>
          </a:r>
          <a:r>
            <a:rPr lang="es-GT" b="1" i="0" u="none"/>
            <a:t>de Guatemala </a:t>
          </a:r>
          <a:r>
            <a:rPr lang="es-GT"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a:t> Sus funciones sustantivas están establecidas en el Artículo 29 del Decreto  No. 114-97 "Ley del Organismo Ejecutivo".</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5086" custLinFactNeighborX="979" custLinFactNeighborY="385">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95230"/>
          <a:ext cx="5986097" cy="221934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b" anchorCtr="0">
          <a:noAutofit/>
        </a:bodyPr>
        <a:lstStyle/>
        <a:p>
          <a:pPr marL="0" lvl="0" indent="0" algn="ctr" defTabSz="622300">
            <a:lnSpc>
              <a:spcPct val="90000"/>
            </a:lnSpc>
            <a:spcBef>
              <a:spcPct val="0"/>
            </a:spcBef>
            <a:spcAft>
              <a:spcPct val="35000"/>
            </a:spcAft>
            <a:buNone/>
          </a:pPr>
          <a:endParaRPr lang="es-GT" sz="1400" b="0" i="0" u="none" kern="1200"/>
        </a:p>
        <a:p>
          <a:pPr marL="0" lvl="0" indent="0" algn="l" defTabSz="622300">
            <a:lnSpc>
              <a:spcPct val="90000"/>
            </a:lnSpc>
            <a:spcBef>
              <a:spcPct val="0"/>
            </a:spcBef>
            <a:spcAft>
              <a:spcPct val="35000"/>
            </a:spcAft>
            <a:buNone/>
          </a:pPr>
          <a:r>
            <a:rPr lang="es-GT" sz="1400" b="0" i="0" u="none" kern="1200"/>
            <a:t>El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kern="1200"/>
            <a:t> Sus funciones sustantivas están establecidas en el Artículo 29 del Decreto  No. 114-97 "Ley del Organismo Ejecutivo".</a:t>
          </a:r>
        </a:p>
      </dsp:txBody>
      <dsp:txXfrm>
        <a:off x="108339" y="203569"/>
        <a:ext cx="5769419" cy="2002665"/>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243862"/>
          <a:ext cx="6188957" cy="207840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886866"/>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688731</xdr:colOff>
      <xdr:row>13</xdr:row>
      <xdr:rowOff>14653</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19050</xdr:colOff>
      <xdr:row>8</xdr:row>
      <xdr:rowOff>457200</xdr:rowOff>
    </xdr:from>
    <xdr:to>
      <xdr:col>20</xdr:col>
      <xdr:colOff>28575</xdr:colOff>
      <xdr:row>29</xdr:row>
      <xdr:rowOff>9525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714375</xdr:colOff>
      <xdr:row>38</xdr:row>
      <xdr:rowOff>28574</xdr:rowOff>
    </xdr:from>
    <xdr:to>
      <xdr:col>8</xdr:col>
      <xdr:colOff>28575</xdr:colOff>
      <xdr:row>62</xdr:row>
      <xdr:rowOff>114299</xdr:rowOff>
    </xdr:to>
    <xdr:graphicFrame macro="">
      <xdr:nvGraphicFramePr>
        <xdr:cNvPr id="3" name="Gráfico 2">
          <a:extLst>
            <a:ext uri="{FF2B5EF4-FFF2-40B4-BE49-F238E27FC236}">
              <a16:creationId xmlns:a16="http://schemas.microsoft.com/office/drawing/2014/main" id="{AC3A1846-278A-4293-BD92-51C54E8A37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2009775</xdr:colOff>
      <xdr:row>32</xdr:row>
      <xdr:rowOff>361949</xdr:rowOff>
    </xdr:from>
    <xdr:to>
      <xdr:col>14</xdr:col>
      <xdr:colOff>209550</xdr:colOff>
      <xdr:row>55</xdr:row>
      <xdr:rowOff>104774</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771525</xdr:colOff>
      <xdr:row>22</xdr:row>
      <xdr:rowOff>285750</xdr:rowOff>
    </xdr:from>
    <xdr:to>
      <xdr:col>3</xdr:col>
      <xdr:colOff>971550</xdr:colOff>
      <xdr:row>23</xdr:row>
      <xdr:rowOff>200025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352925" y="782955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1181100</xdr:colOff>
      <xdr:row>63</xdr:row>
      <xdr:rowOff>19050</xdr:rowOff>
    </xdr:from>
    <xdr:to>
      <xdr:col>3</xdr:col>
      <xdr:colOff>1381125</xdr:colOff>
      <xdr:row>64</xdr:row>
      <xdr:rowOff>180975</xdr:rowOff>
    </xdr:to>
    <xdr:sp macro="" textlink="">
      <xdr:nvSpPr>
        <xdr:cNvPr id="6" name="Flecha: hacia abajo 5">
          <a:extLst>
            <a:ext uri="{FF2B5EF4-FFF2-40B4-BE49-F238E27FC236}">
              <a16:creationId xmlns:a16="http://schemas.microsoft.com/office/drawing/2014/main" id="{C535D4DE-4C64-41BA-9C16-2468DF60FA76}"/>
            </a:ext>
          </a:extLst>
        </xdr:cNvPr>
        <xdr:cNvSpPr/>
      </xdr:nvSpPr>
      <xdr:spPr>
        <a:xfrm>
          <a:off x="4762500" y="1998345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2409826</xdr:colOff>
      <xdr:row>62</xdr:row>
      <xdr:rowOff>9525</xdr:rowOff>
    </xdr:from>
    <xdr:to>
      <xdr:col>12</xdr:col>
      <xdr:colOff>95251</xdr:colOff>
      <xdr:row>63</xdr:row>
      <xdr:rowOff>171450</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354676" y="197834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1238250</xdr:colOff>
      <xdr:row>72</xdr:row>
      <xdr:rowOff>47625</xdr:rowOff>
    </xdr:from>
    <xdr:to>
      <xdr:col>3</xdr:col>
      <xdr:colOff>1428749</xdr:colOff>
      <xdr:row>74</xdr:row>
      <xdr:rowOff>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819650" y="22583775"/>
          <a:ext cx="190499"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2514600</xdr:colOff>
      <xdr:row>72</xdr:row>
      <xdr:rowOff>104775</xdr:rowOff>
    </xdr:from>
    <xdr:to>
      <xdr:col>12</xdr:col>
      <xdr:colOff>190500</xdr:colOff>
      <xdr:row>74</xdr:row>
      <xdr:rowOff>57150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459450" y="22640925"/>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2457450</xdr:colOff>
      <xdr:row>19</xdr:row>
      <xdr:rowOff>361950</xdr:rowOff>
    </xdr:from>
    <xdr:to>
      <xdr:col>12</xdr:col>
      <xdr:colOff>114300</xdr:colOff>
      <xdr:row>21</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8402300" y="777240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2419350</xdr:colOff>
      <xdr:row>31</xdr:row>
      <xdr:rowOff>342900</xdr:rowOff>
    </xdr:from>
    <xdr:to>
      <xdr:col>12</xdr:col>
      <xdr:colOff>85725</xdr:colOff>
      <xdr:row>32</xdr:row>
      <xdr:rowOff>19050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8364200" y="12649200"/>
          <a:ext cx="209550"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21</xdr:col>
      <xdr:colOff>0</xdr:colOff>
      <xdr:row>6</xdr:row>
      <xdr:rowOff>228599</xdr:rowOff>
    </xdr:from>
    <xdr:to>
      <xdr:col>30</xdr:col>
      <xdr:colOff>752475</xdr:colOff>
      <xdr:row>34</xdr:row>
      <xdr:rowOff>28575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54775" y="1190624"/>
          <a:ext cx="7610475" cy="8524876"/>
        </a:xfrm>
        <a:prstGeom prst="rect">
          <a:avLst/>
        </a:prstGeom>
        <a:noFill/>
        <a:ln>
          <a:noFill/>
        </a:ln>
      </xdr:spPr>
    </xdr:pic>
    <xdr:clientData/>
  </xdr:twoCellAnchor>
  <xdr:twoCellAnchor>
    <xdr:from>
      <xdr:col>2</xdr:col>
      <xdr:colOff>2505075</xdr:colOff>
      <xdr:row>25</xdr:row>
      <xdr:rowOff>38100</xdr:rowOff>
    </xdr:from>
    <xdr:to>
      <xdr:col>3</xdr:col>
      <xdr:colOff>171450</xdr:colOff>
      <xdr:row>27</xdr:row>
      <xdr:rowOff>9525</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124325" y="521970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104775</xdr:colOff>
      <xdr:row>35</xdr:row>
      <xdr:rowOff>152400</xdr:rowOff>
    </xdr:from>
    <xdr:to>
      <xdr:col>3</xdr:col>
      <xdr:colOff>304800</xdr:colOff>
      <xdr:row>37</xdr:row>
      <xdr:rowOff>123825</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4257675" y="88868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16</xdr:col>
      <xdr:colOff>257175</xdr:colOff>
      <xdr:row>14</xdr:row>
      <xdr:rowOff>152399</xdr:rowOff>
    </xdr:from>
    <xdr:to>
      <xdr:col>16</xdr:col>
      <xdr:colOff>723903</xdr:colOff>
      <xdr:row>15</xdr:row>
      <xdr:rowOff>171450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6468726" y="27908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52</xdr:row>
      <xdr:rowOff>180974</xdr:rowOff>
    </xdr:from>
    <xdr:to>
      <xdr:col>14</xdr:col>
      <xdr:colOff>409575</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1990724</xdr:colOff>
      <xdr:row>37</xdr:row>
      <xdr:rowOff>161925</xdr:rowOff>
    </xdr:from>
    <xdr:to>
      <xdr:col>16</xdr:col>
      <xdr:colOff>457200</xdr:colOff>
      <xdr:row>74</xdr:row>
      <xdr:rowOff>0</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28</xdr:row>
      <xdr:rowOff>28575</xdr:rowOff>
    </xdr:from>
    <xdr:to>
      <xdr:col>9</xdr:col>
      <xdr:colOff>1438275</xdr:colOff>
      <xdr:row>41</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1895475</xdr:colOff>
      <xdr:row>26</xdr:row>
      <xdr:rowOff>733425</xdr:rowOff>
    </xdr:from>
    <xdr:to>
      <xdr:col>7</xdr:col>
      <xdr:colOff>2181225</xdr:colOff>
      <xdr:row>27</xdr:row>
      <xdr:rowOff>57150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1049000" y="135255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32</xdr:row>
      <xdr:rowOff>28575</xdr:rowOff>
    </xdr:from>
    <xdr:to>
      <xdr:col>11</xdr:col>
      <xdr:colOff>200025</xdr:colOff>
      <xdr:row>34</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357186</xdr:colOff>
      <xdr:row>47</xdr:row>
      <xdr:rowOff>180975</xdr:rowOff>
    </xdr:from>
    <xdr:to>
      <xdr:col>5</xdr:col>
      <xdr:colOff>676275</xdr:colOff>
      <xdr:row>79</xdr:row>
      <xdr:rowOff>66675</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44</xdr:row>
      <xdr:rowOff>95250</xdr:rowOff>
    </xdr:from>
    <xdr:to>
      <xdr:col>3</xdr:col>
      <xdr:colOff>600075</xdr:colOff>
      <xdr:row>47</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714373</xdr:colOff>
      <xdr:row>21</xdr:row>
      <xdr:rowOff>485774</xdr:rowOff>
    </xdr:from>
    <xdr:to>
      <xdr:col>13</xdr:col>
      <xdr:colOff>523874</xdr:colOff>
      <xdr:row>43</xdr:row>
      <xdr:rowOff>47625</xdr:rowOff>
    </xdr:to>
    <xdr:graphicFrame macro="">
      <xdr:nvGraphicFramePr>
        <xdr:cNvPr id="2" name="Gráfico 1">
          <a:extLst>
            <a:ext uri="{FF2B5EF4-FFF2-40B4-BE49-F238E27FC236}">
              <a16:creationId xmlns:a16="http://schemas.microsoft.com/office/drawing/2014/main" id="{D70EF552-EB4E-4141-9D0B-D40089501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2266950</xdr:colOff>
      <xdr:row>18</xdr:row>
      <xdr:rowOff>85724</xdr:rowOff>
    </xdr:from>
    <xdr:to>
      <xdr:col>9</xdr:col>
      <xdr:colOff>2581275</xdr:colOff>
      <xdr:row>20</xdr:row>
      <xdr:rowOff>235457</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3392150" y="5867399"/>
          <a:ext cx="314325" cy="606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C1" zoomScale="80" zoomScaleNormal="80" zoomScaleSheetLayoutView="100" workbookViewId="0">
      <selection activeCell="C8" sqref="C8:C11"/>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68" t="s">
        <v>13</v>
      </c>
      <c r="C2" s="268"/>
      <c r="D2" s="268"/>
      <c r="E2" s="268"/>
      <c r="F2" s="268"/>
      <c r="G2" s="268"/>
      <c r="H2" s="268"/>
      <c r="I2" s="268"/>
      <c r="J2" s="268"/>
      <c r="K2" s="268"/>
      <c r="L2" s="268"/>
      <c r="M2" s="268"/>
      <c r="N2" s="268"/>
    </row>
    <row r="3" spans="2:18" ht="24" customHeight="1">
      <c r="B3" s="269" t="s">
        <v>192</v>
      </c>
      <c r="C3" s="270"/>
      <c r="D3" s="270"/>
      <c r="E3" s="270"/>
      <c r="F3" s="270"/>
      <c r="G3" s="270"/>
      <c r="H3" s="270"/>
      <c r="I3" s="270"/>
      <c r="J3" s="270"/>
      <c r="K3" s="270"/>
      <c r="L3" s="270"/>
      <c r="M3" s="270"/>
      <c r="N3" s="270"/>
    </row>
    <row r="4" spans="2:18" ht="27" customHeight="1">
      <c r="B4" s="271" t="s">
        <v>55</v>
      </c>
      <c r="C4" s="271"/>
      <c r="D4" s="271"/>
      <c r="E4" s="271"/>
      <c r="F4" s="271"/>
      <c r="G4" s="271"/>
      <c r="H4" s="271"/>
      <c r="I4" s="271"/>
      <c r="J4" s="271"/>
      <c r="K4" s="271"/>
      <c r="L4" s="271"/>
      <c r="M4" s="271"/>
      <c r="N4" s="271"/>
    </row>
    <row r="5" spans="2:18" ht="17.25" customHeight="1">
      <c r="B5" s="5"/>
      <c r="C5" s="2"/>
      <c r="D5" s="2"/>
      <c r="E5" s="2"/>
      <c r="F5" s="2"/>
      <c r="G5" s="2"/>
      <c r="H5" s="2"/>
      <c r="I5" s="4"/>
      <c r="J5" s="4"/>
      <c r="K5" s="4"/>
      <c r="L5" s="4"/>
      <c r="M5" s="4"/>
      <c r="N5" s="6" t="s">
        <v>6</v>
      </c>
    </row>
    <row r="6" spans="2:18" ht="4.5" customHeight="1" thickBot="1">
      <c r="B6" s="2"/>
      <c r="C6" s="2"/>
      <c r="D6" s="2"/>
      <c r="E6" s="2"/>
      <c r="F6" s="2"/>
      <c r="G6" s="2"/>
      <c r="H6" s="2"/>
      <c r="I6" s="4"/>
      <c r="J6" s="4"/>
      <c r="K6" s="4"/>
      <c r="L6" s="4"/>
      <c r="M6" s="4"/>
      <c r="N6" s="4"/>
    </row>
    <row r="7" spans="2:18" ht="33.75" customHeight="1" thickBot="1">
      <c r="B7" s="274" t="s">
        <v>0</v>
      </c>
      <c r="C7" s="275"/>
      <c r="D7" s="23"/>
      <c r="E7" s="274" t="s">
        <v>102</v>
      </c>
      <c r="F7" s="275"/>
      <c r="G7" s="276" t="s">
        <v>11</v>
      </c>
      <c r="H7" s="275"/>
      <c r="I7" s="24"/>
      <c r="J7" s="272" t="s">
        <v>12</v>
      </c>
      <c r="K7" s="273"/>
      <c r="L7" s="24"/>
      <c r="M7" s="272" t="s">
        <v>1</v>
      </c>
      <c r="N7" s="273"/>
    </row>
    <row r="8" spans="2:18" ht="29.25" customHeight="1">
      <c r="B8" s="288" t="s">
        <v>63</v>
      </c>
      <c r="C8" s="286" t="s">
        <v>170</v>
      </c>
      <c r="D8" s="23"/>
      <c r="E8" s="284" t="s">
        <v>159</v>
      </c>
      <c r="F8" s="282">
        <f>'GESTIÓN DEL PRESUPUESTO'!D10</f>
        <v>2199102000</v>
      </c>
      <c r="G8" s="224" t="s">
        <v>46</v>
      </c>
      <c r="H8" s="229">
        <f>+'EJECUCIÓN GRUPO Y FINALIDAD'!D13</f>
        <v>275837143.94</v>
      </c>
      <c r="I8" s="130"/>
      <c r="J8" s="202" t="s">
        <v>32</v>
      </c>
      <c r="K8" s="203">
        <f>+'PRESUPUESTO POR REGIÓN'!D12</f>
        <v>503601882.04000002</v>
      </c>
      <c r="L8" s="24"/>
      <c r="M8" s="266" t="s">
        <v>54</v>
      </c>
      <c r="N8" s="265">
        <f>+'SERVICIOS PERSONALES TEC Y PROF'!D9</f>
        <v>578566857</v>
      </c>
      <c r="P8" s="3"/>
      <c r="Q8" s="7"/>
    </row>
    <row r="9" spans="2:18" ht="29.25" customHeight="1">
      <c r="B9" s="289"/>
      <c r="C9" s="287"/>
      <c r="D9" s="23"/>
      <c r="E9" s="284"/>
      <c r="F9" s="282"/>
      <c r="G9" s="128" t="s">
        <v>57</v>
      </c>
      <c r="H9" s="227">
        <f>+'EJECUCIÓN GRUPO Y FINALIDAD'!D14</f>
        <v>69815668.700000003</v>
      </c>
      <c r="I9" s="130"/>
      <c r="J9" s="204" t="s">
        <v>35</v>
      </c>
      <c r="K9" s="205">
        <f>+'PRESUPUESTO POR REGIÓN'!D13</f>
        <v>14248053.560000001</v>
      </c>
      <c r="L9" s="24"/>
      <c r="M9" s="266"/>
      <c r="N9" s="265"/>
      <c r="P9" s="3"/>
      <c r="Q9" s="7"/>
    </row>
    <row r="10" spans="2:18" ht="29.25" customHeight="1">
      <c r="B10" s="289"/>
      <c r="C10" s="287"/>
      <c r="D10" s="23"/>
      <c r="E10" s="284"/>
      <c r="F10" s="282"/>
      <c r="G10" s="128" t="s">
        <v>47</v>
      </c>
      <c r="H10" s="227">
        <f>+'EJECUCIÓN GRUPO Y FINALIDAD'!D15</f>
        <v>96801511.170000002</v>
      </c>
      <c r="I10" s="130"/>
      <c r="J10" s="206" t="s">
        <v>34</v>
      </c>
      <c r="K10" s="207">
        <f>+'PRESUPUESTO POR REGIÓN'!D14</f>
        <v>15366126.060000001</v>
      </c>
      <c r="L10" s="24"/>
      <c r="M10" s="266"/>
      <c r="N10" s="265"/>
      <c r="P10" s="3"/>
      <c r="Q10" s="7"/>
    </row>
    <row r="11" spans="2:18" ht="29.25" customHeight="1">
      <c r="B11" s="289"/>
      <c r="C11" s="287"/>
      <c r="D11" s="23"/>
      <c r="E11" s="285"/>
      <c r="F11" s="283"/>
      <c r="G11" s="128" t="s">
        <v>48</v>
      </c>
      <c r="H11" s="227">
        <f>+'EJECUCIÓN GRUPO Y FINALIDAD'!D16</f>
        <v>12395793.199999999</v>
      </c>
      <c r="I11" s="130"/>
      <c r="J11" s="208" t="s">
        <v>33</v>
      </c>
      <c r="K11" s="209">
        <f>+'PRESUPUESTO POR REGIÓN'!D15</f>
        <v>12910769.949999999</v>
      </c>
      <c r="L11" s="24"/>
      <c r="M11" s="266"/>
      <c r="N11" s="265"/>
    </row>
    <row r="12" spans="2:18" ht="29.25" customHeight="1">
      <c r="B12" s="289" t="s">
        <v>21</v>
      </c>
      <c r="C12" s="298" t="s">
        <v>171</v>
      </c>
      <c r="D12" s="23"/>
      <c r="E12" s="297" t="s">
        <v>4</v>
      </c>
      <c r="F12" s="290">
        <f>'GESTIÓN DEL PRESUPUESTO'!E10</f>
        <v>663632214.47000003</v>
      </c>
      <c r="G12" s="30" t="s">
        <v>49</v>
      </c>
      <c r="H12" s="227">
        <f>+'EJECUCIÓN GRUPO Y FINALIDAD'!D17</f>
        <v>137799843.56999999</v>
      </c>
      <c r="I12" s="130"/>
      <c r="J12" s="210" t="s">
        <v>36</v>
      </c>
      <c r="K12" s="211">
        <f>+'PRESUPUESTO POR REGIÓN'!D16</f>
        <v>12099405.77</v>
      </c>
      <c r="L12" s="24"/>
      <c r="M12" s="266" t="s">
        <v>9</v>
      </c>
      <c r="N12" s="265">
        <f>+'SERVICIOS PERSONALES TEC Y PROF'!D10</f>
        <v>275837143.94</v>
      </c>
      <c r="Q12" s="252"/>
      <c r="R12" s="253"/>
    </row>
    <row r="13" spans="2:18" ht="29.25" customHeight="1">
      <c r="B13" s="289"/>
      <c r="C13" s="298"/>
      <c r="D13" s="23"/>
      <c r="E13" s="284"/>
      <c r="F13" s="282"/>
      <c r="G13" s="30" t="s">
        <v>50</v>
      </c>
      <c r="H13" s="227">
        <f>+'EJECUCIÓN GRUPO Y FINALIDAD'!D18</f>
        <v>25940524</v>
      </c>
      <c r="I13" s="130"/>
      <c r="J13" s="212" t="s">
        <v>37</v>
      </c>
      <c r="K13" s="213">
        <f>+'PRESUPUESTO POR REGIÓN'!D17</f>
        <v>40393785.43</v>
      </c>
      <c r="L13" s="24"/>
      <c r="M13" s="266"/>
      <c r="N13" s="265"/>
      <c r="Q13" s="252"/>
      <c r="R13" s="253"/>
    </row>
    <row r="14" spans="2:18" ht="29.25" customHeight="1">
      <c r="B14" s="289"/>
      <c r="C14" s="298"/>
      <c r="D14" s="23"/>
      <c r="E14" s="284"/>
      <c r="F14" s="282"/>
      <c r="G14" s="128" t="s">
        <v>51</v>
      </c>
      <c r="H14" s="227">
        <f>+'EJECUCIÓN GRUPO Y FINALIDAD'!D19</f>
        <v>11253548.800000001</v>
      </c>
      <c r="I14" s="130"/>
      <c r="J14" s="214" t="s">
        <v>38</v>
      </c>
      <c r="K14" s="215">
        <f>+'PRESUPUESTO POR REGIÓN'!D18</f>
        <v>27505683.780000001</v>
      </c>
      <c r="L14" s="24"/>
      <c r="M14" s="266"/>
      <c r="N14" s="265"/>
      <c r="Q14" s="252"/>
      <c r="R14" s="253"/>
    </row>
    <row r="15" spans="2:18" ht="29.25" thickBot="1">
      <c r="B15" s="289"/>
      <c r="C15" s="298"/>
      <c r="D15" s="23"/>
      <c r="E15" s="285"/>
      <c r="F15" s="283"/>
      <c r="G15" s="31" t="s">
        <v>52</v>
      </c>
      <c r="H15" s="227">
        <f>+'EJECUCIÓN GRUPO Y FINALIDAD'!D20</f>
        <v>33788181.090000004</v>
      </c>
      <c r="I15" s="130"/>
      <c r="J15" s="216" t="s">
        <v>39</v>
      </c>
      <c r="K15" s="217">
        <f>+'PRESUPUESTO POR REGIÓN'!D19</f>
        <v>19623499.879999999</v>
      </c>
      <c r="L15" s="24"/>
      <c r="M15" s="266"/>
      <c r="N15" s="265"/>
      <c r="Q15" s="252"/>
      <c r="R15" s="254"/>
    </row>
    <row r="16" spans="2:18" ht="23.25" customHeight="1" thickBot="1">
      <c r="B16" s="289" t="s">
        <v>20</v>
      </c>
      <c r="C16" s="313" t="s">
        <v>172</v>
      </c>
      <c r="D16" s="23"/>
      <c r="E16" s="297" t="s">
        <v>7</v>
      </c>
      <c r="F16" s="311">
        <f>'GESTIÓN DEL PRESUPUESTO'!F10</f>
        <v>0.30177418531291411</v>
      </c>
      <c r="G16" s="47" t="s">
        <v>62</v>
      </c>
      <c r="H16" s="230">
        <f>SUM(H8:H15)</f>
        <v>663632214.46999991</v>
      </c>
      <c r="I16" s="130"/>
      <c r="J16" s="218" t="s">
        <v>53</v>
      </c>
      <c r="K16" s="219">
        <f>+'PRESUPUESTO POR REGIÓN'!D20</f>
        <v>17883008</v>
      </c>
      <c r="L16" s="24"/>
      <c r="M16" s="266" t="s">
        <v>10</v>
      </c>
      <c r="N16" s="267">
        <f>+N12/N8</f>
        <v>0.47675932453213438</v>
      </c>
    </row>
    <row r="17" spans="2:14" ht="31.5" customHeight="1" thickBot="1">
      <c r="B17" s="289"/>
      <c r="C17" s="313"/>
      <c r="D17" s="23"/>
      <c r="E17" s="285"/>
      <c r="F17" s="312"/>
      <c r="G17" s="301" t="s">
        <v>14</v>
      </c>
      <c r="H17" s="302"/>
      <c r="I17" s="130"/>
      <c r="J17" s="220" t="s">
        <v>65</v>
      </c>
      <c r="K17" s="221">
        <f>SUM(K8:K16)</f>
        <v>663632214.46999991</v>
      </c>
      <c r="L17" s="24"/>
      <c r="M17" s="266"/>
      <c r="N17" s="267"/>
    </row>
    <row r="18" spans="2:14" ht="33" customHeight="1">
      <c r="B18" s="289" t="s">
        <v>19</v>
      </c>
      <c r="C18" s="298" t="s">
        <v>173</v>
      </c>
      <c r="D18" s="23"/>
      <c r="E18" s="25"/>
      <c r="F18" s="26"/>
      <c r="G18" s="33" t="s">
        <v>27</v>
      </c>
      <c r="H18" s="227">
        <f>+'EJECUCIÓN GRUPO Y FINALIDAD'!M13</f>
        <v>18824894.48</v>
      </c>
      <c r="I18" s="130"/>
      <c r="J18" s="131"/>
      <c r="K18" s="132"/>
      <c r="L18" s="24"/>
      <c r="M18" s="32"/>
      <c r="N18" s="62"/>
    </row>
    <row r="19" spans="2:14" ht="27.75" customHeight="1">
      <c r="B19" s="289"/>
      <c r="C19" s="298"/>
      <c r="D19" s="23"/>
      <c r="E19" s="28"/>
      <c r="F19" s="27"/>
      <c r="G19" s="128" t="s">
        <v>28</v>
      </c>
      <c r="H19" s="227">
        <f>+'EJECUCIÓN GRUPO Y FINALIDAD'!M14</f>
        <v>535587999.61000001</v>
      </c>
      <c r="I19" s="130"/>
      <c r="J19" s="133"/>
      <c r="K19" s="134"/>
      <c r="L19" s="24"/>
      <c r="M19" s="128" t="s">
        <v>18</v>
      </c>
      <c r="N19" s="140">
        <f>+'SERVICIOS PERSONALES TEC Y PROF'!D13</f>
        <v>823</v>
      </c>
    </row>
    <row r="20" spans="2:14" ht="49.5" customHeight="1" thickBot="1">
      <c r="B20" s="222" t="s">
        <v>22</v>
      </c>
      <c r="C20" s="223" t="s">
        <v>64</v>
      </c>
      <c r="D20" s="23"/>
      <c r="E20" s="28"/>
      <c r="F20" s="27"/>
      <c r="G20" s="33" t="s">
        <v>29</v>
      </c>
      <c r="H20" s="227">
        <f>+'EJECUCIÓN GRUPO Y FINALIDAD'!M15</f>
        <v>4855316.2300000004</v>
      </c>
      <c r="I20" s="130"/>
      <c r="J20" s="133"/>
      <c r="K20" s="134"/>
      <c r="L20" s="24"/>
      <c r="M20" s="128" t="s">
        <v>17</v>
      </c>
      <c r="N20" s="142" t="str">
        <f>+'SERVICIOS PERSONALES TEC Y PROF'!D14</f>
        <v>0                                                          28                                                 419</v>
      </c>
    </row>
    <row r="21" spans="2:14" ht="35.25" customHeight="1">
      <c r="B21" s="303"/>
      <c r="C21" s="305"/>
      <c r="D21" s="23"/>
      <c r="E21" s="307"/>
      <c r="F21" s="308"/>
      <c r="G21" s="33" t="s">
        <v>30</v>
      </c>
      <c r="H21" s="227">
        <f>+'EJECUCIÓN GRUPO Y FINALIDAD'!M16</f>
        <v>20849119.25</v>
      </c>
      <c r="I21" s="130"/>
      <c r="J21" s="133"/>
      <c r="K21" s="134"/>
      <c r="L21" s="24"/>
      <c r="M21" s="33" t="s">
        <v>16</v>
      </c>
      <c r="N21" s="140">
        <f>'SERVICIOS PERSONALES TEC Y PROF'!D15</f>
        <v>2520</v>
      </c>
    </row>
    <row r="22" spans="2:14" ht="33.75" customHeight="1" thickBot="1">
      <c r="B22" s="304"/>
      <c r="C22" s="306"/>
      <c r="D22" s="23"/>
      <c r="E22" s="309"/>
      <c r="F22" s="310"/>
      <c r="G22" s="48" t="s">
        <v>31</v>
      </c>
      <c r="H22" s="228">
        <f>+'EJECUCIÓN GRUPO Y FINALIDAD'!M17</f>
        <v>83514884.900000006</v>
      </c>
      <c r="I22" s="130"/>
      <c r="J22" s="135"/>
      <c r="K22" s="136"/>
      <c r="L22" s="24"/>
      <c r="M22" s="34" t="s">
        <v>15</v>
      </c>
      <c r="N22" s="141">
        <f>+'SERVICIOS PERSONALES TEC Y PROF'!D16</f>
        <v>64</v>
      </c>
    </row>
    <row r="23" spans="2:14" ht="23.25" customHeight="1" thickBot="1">
      <c r="B23" s="23"/>
      <c r="C23" s="23"/>
      <c r="D23" s="23"/>
      <c r="E23" s="23"/>
      <c r="F23" s="23"/>
      <c r="G23" s="137" t="s">
        <v>62</v>
      </c>
      <c r="H23" s="138">
        <f>SUM(H18:H22)</f>
        <v>663632214.47000003</v>
      </c>
      <c r="I23" s="130"/>
      <c r="J23" s="130"/>
      <c r="K23" s="139"/>
      <c r="L23" s="24"/>
      <c r="M23" s="137" t="s">
        <v>65</v>
      </c>
      <c r="N23" s="146">
        <v>3854</v>
      </c>
    </row>
    <row r="24" spans="2:14" ht="23.25" customHeight="1">
      <c r="B24" s="23"/>
      <c r="C24" s="23"/>
      <c r="D24" s="23"/>
      <c r="E24" s="23"/>
      <c r="F24" s="23"/>
      <c r="G24" s="49"/>
      <c r="H24" s="199"/>
      <c r="I24" s="24"/>
      <c r="J24" s="24"/>
      <c r="K24" s="29"/>
      <c r="L24" s="24"/>
      <c r="M24" s="24"/>
      <c r="N24" s="24"/>
    </row>
    <row r="25" spans="2:14" ht="23.25" customHeight="1" thickBot="1">
      <c r="B25" s="23"/>
      <c r="C25" s="23"/>
      <c r="D25" s="23"/>
      <c r="E25" s="23"/>
      <c r="F25" s="23"/>
      <c r="G25" s="171"/>
      <c r="H25" s="199"/>
      <c r="I25" s="24"/>
      <c r="J25" s="24"/>
      <c r="K25" s="29"/>
      <c r="L25" s="24"/>
      <c r="M25" s="24"/>
      <c r="N25" s="24"/>
    </row>
    <row r="26" spans="2:14" ht="35.25" customHeight="1" thickBot="1">
      <c r="B26" s="277" t="s">
        <v>203</v>
      </c>
      <c r="C26" s="278"/>
      <c r="D26" s="314" t="s">
        <v>3</v>
      </c>
      <c r="E26" s="315"/>
      <c r="F26" s="200" t="s">
        <v>2</v>
      </c>
      <c r="G26" s="200" t="s">
        <v>177</v>
      </c>
      <c r="H26" s="201" t="s">
        <v>5</v>
      </c>
      <c r="I26" s="24"/>
      <c r="J26" s="258" t="s">
        <v>208</v>
      </c>
      <c r="K26" s="259"/>
      <c r="L26" s="259"/>
      <c r="M26" s="260"/>
      <c r="N26" s="261"/>
    </row>
    <row r="27" spans="2:14" ht="63.75" customHeight="1">
      <c r="B27" s="279" t="s">
        <v>56</v>
      </c>
      <c r="C27" s="143" t="s">
        <v>23</v>
      </c>
      <c r="D27" s="293" t="s">
        <v>66</v>
      </c>
      <c r="E27" s="294"/>
      <c r="F27" s="234">
        <f>'PROGRAMAS PRESUPUESTARIOS '!D10</f>
        <v>266787452</v>
      </c>
      <c r="G27" s="234">
        <f>'PROGRAMAS PRESUPUESTARIOS '!E10</f>
        <v>88778003.620000005</v>
      </c>
      <c r="H27" s="231">
        <f t="shared" ref="H27:H33" si="0">+G27/F27</f>
        <v>0.33276678852197294</v>
      </c>
      <c r="I27" s="24"/>
      <c r="J27" s="262" t="s">
        <v>214</v>
      </c>
      <c r="K27" s="263"/>
      <c r="L27" s="263"/>
      <c r="M27" s="263"/>
      <c r="N27" s="264"/>
    </row>
    <row r="28" spans="2:14" ht="130.5" customHeight="1">
      <c r="B28" s="280"/>
      <c r="C28" s="144" t="s">
        <v>24</v>
      </c>
      <c r="D28" s="295" t="s">
        <v>174</v>
      </c>
      <c r="E28" s="296"/>
      <c r="F28" s="235">
        <f>'PROGRAMAS PRESUPUESTARIOS '!D11</f>
        <v>721480324</v>
      </c>
      <c r="G28" s="235">
        <f>'PROGRAMAS PRESUPUESTARIOS '!E11</f>
        <v>211635561.78999999</v>
      </c>
      <c r="H28" s="232">
        <f t="shared" si="0"/>
        <v>0.29333518150108273</v>
      </c>
      <c r="I28" s="24"/>
      <c r="J28" s="262" t="s">
        <v>209</v>
      </c>
      <c r="K28" s="263"/>
      <c r="L28" s="263"/>
      <c r="M28" s="263"/>
      <c r="N28" s="264"/>
    </row>
    <row r="29" spans="2:14" ht="139.5" customHeight="1" thickBot="1">
      <c r="B29" s="280"/>
      <c r="C29" s="144" t="s">
        <v>25</v>
      </c>
      <c r="D29" s="295" t="s">
        <v>207</v>
      </c>
      <c r="E29" s="296"/>
      <c r="F29" s="235">
        <f>'PROGRAMAS PRESUPUESTARIOS '!D12</f>
        <v>92383097</v>
      </c>
      <c r="G29" s="235">
        <f>'PROGRAMAS PRESUPUESTARIOS '!E12</f>
        <v>36265283.909999996</v>
      </c>
      <c r="H29" s="232">
        <f t="shared" si="0"/>
        <v>0.39255323849989565</v>
      </c>
      <c r="I29" s="24"/>
      <c r="J29" s="255" t="s">
        <v>210</v>
      </c>
      <c r="K29" s="256"/>
      <c r="L29" s="256"/>
      <c r="M29" s="256"/>
      <c r="N29" s="257"/>
    </row>
    <row r="30" spans="2:14" ht="146.25" customHeight="1" thickBot="1">
      <c r="B30" s="280"/>
      <c r="C30" s="144" t="s">
        <v>26</v>
      </c>
      <c r="D30" s="295" t="s">
        <v>175</v>
      </c>
      <c r="E30" s="296"/>
      <c r="F30" s="235">
        <f>'PROGRAMAS PRESUPUESTARIOS '!D13</f>
        <v>783379163</v>
      </c>
      <c r="G30" s="235">
        <f>'PROGRAMAS PRESUPUESTARIOS '!E13</f>
        <v>164610718.75999999</v>
      </c>
      <c r="H30" s="232">
        <f t="shared" si="0"/>
        <v>0.21012904929665585</v>
      </c>
      <c r="I30" s="24"/>
      <c r="J30" s="255" t="s">
        <v>211</v>
      </c>
      <c r="K30" s="256"/>
      <c r="L30" s="256"/>
      <c r="M30" s="256"/>
      <c r="N30" s="257"/>
    </row>
    <row r="31" spans="2:14" ht="109.5" customHeight="1" thickBot="1">
      <c r="B31" s="280"/>
      <c r="C31" s="144" t="s">
        <v>43</v>
      </c>
      <c r="D31" s="266" t="s">
        <v>61</v>
      </c>
      <c r="E31" s="316"/>
      <c r="F31" s="235">
        <f>'PROGRAMAS PRESUPUESTARIOS '!D14</f>
        <v>12018694</v>
      </c>
      <c r="G31" s="235">
        <f>'PROGRAMAS PRESUPUESTARIOS '!E14</f>
        <v>4855316.2300000004</v>
      </c>
      <c r="H31" s="232">
        <f t="shared" si="0"/>
        <v>0.40398035177532604</v>
      </c>
      <c r="I31" s="24"/>
      <c r="J31" s="255" t="s">
        <v>212</v>
      </c>
      <c r="K31" s="256"/>
      <c r="L31" s="256"/>
      <c r="M31" s="256"/>
      <c r="N31" s="257"/>
    </row>
    <row r="32" spans="2:14" ht="119.25" customHeight="1" thickBot="1">
      <c r="B32" s="281"/>
      <c r="C32" s="145" t="s">
        <v>44</v>
      </c>
      <c r="D32" s="291" t="s">
        <v>176</v>
      </c>
      <c r="E32" s="292"/>
      <c r="F32" s="236">
        <f>'PROGRAMAS PRESUPUESTARIOS '!D15</f>
        <v>323053270</v>
      </c>
      <c r="G32" s="236">
        <f>'PROGRAMAS PRESUPUESTARIOS '!E15</f>
        <v>157487330.16</v>
      </c>
      <c r="H32" s="233">
        <f t="shared" si="0"/>
        <v>0.48749647437402505</v>
      </c>
      <c r="I32" s="24"/>
      <c r="J32" s="255" t="s">
        <v>213</v>
      </c>
      <c r="K32" s="256"/>
      <c r="L32" s="256"/>
      <c r="M32" s="256"/>
      <c r="N32" s="257"/>
    </row>
    <row r="33" spans="2:10" s="4" customFormat="1" ht="18.75" thickBot="1">
      <c r="B33" s="299" t="s">
        <v>41</v>
      </c>
      <c r="C33" s="300"/>
      <c r="D33" s="300"/>
      <c r="E33" s="300"/>
      <c r="F33" s="196">
        <f>SUM(F27:F32)</f>
        <v>2199102000</v>
      </c>
      <c r="G33" s="197">
        <f>SUM(G27:G32)</f>
        <v>663632214.46999991</v>
      </c>
      <c r="H33" s="198">
        <f t="shared" si="0"/>
        <v>0.30177418531291406</v>
      </c>
      <c r="J33" s="8"/>
    </row>
    <row r="34" spans="2:10">
      <c r="G34" s="21"/>
    </row>
    <row r="37" spans="2:10">
      <c r="E37" s="50"/>
    </row>
    <row r="38" spans="2:10">
      <c r="F38" s="50"/>
    </row>
    <row r="57" spans="5:5">
      <c r="E57"/>
    </row>
  </sheetData>
  <mergeCells count="51">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B2:N2"/>
    <mergeCell ref="B3:N3"/>
    <mergeCell ref="B4:N4"/>
    <mergeCell ref="J7:K7"/>
    <mergeCell ref="M7:N7"/>
    <mergeCell ref="E7:F7"/>
    <mergeCell ref="B7:C7"/>
    <mergeCell ref="G7:H7"/>
    <mergeCell ref="N8:N11"/>
    <mergeCell ref="M8:M11"/>
    <mergeCell ref="N12:N15"/>
    <mergeCell ref="M12:M15"/>
    <mergeCell ref="N16:N17"/>
    <mergeCell ref="M16:M17"/>
    <mergeCell ref="Q12:Q15"/>
    <mergeCell ref="R12:R15"/>
    <mergeCell ref="J29:N29"/>
    <mergeCell ref="J30:N30"/>
    <mergeCell ref="J26:N26"/>
    <mergeCell ref="J28:N28"/>
    <mergeCell ref="J27:N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T40"/>
  <sheetViews>
    <sheetView zoomScaleNormal="100" workbookViewId="0">
      <selection activeCell="B24" sqref="B24"/>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16.7109375" customWidth="1"/>
  </cols>
  <sheetData>
    <row r="2" spans="3:20" ht="21">
      <c r="C2" s="326" t="s">
        <v>96</v>
      </c>
      <c r="D2" s="326"/>
      <c r="E2" s="326"/>
      <c r="F2" s="326"/>
      <c r="G2" s="326"/>
      <c r="I2" s="318" t="s">
        <v>103</v>
      </c>
      <c r="J2" s="318"/>
      <c r="K2" s="318"/>
      <c r="L2" s="318"/>
      <c r="M2" s="318"/>
      <c r="N2" s="318"/>
      <c r="O2" s="318"/>
      <c r="P2" s="318"/>
      <c r="Q2" s="318"/>
    </row>
    <row r="3" spans="3:20" ht="18.75">
      <c r="C3" s="326" t="s">
        <v>179</v>
      </c>
      <c r="D3" s="326"/>
      <c r="E3" s="326"/>
      <c r="F3" s="326"/>
      <c r="G3" s="326"/>
    </row>
    <row r="4" spans="3:20" ht="18.75">
      <c r="C4" s="327" t="s">
        <v>97</v>
      </c>
      <c r="D4" s="327"/>
      <c r="E4" s="327"/>
      <c r="F4" s="327"/>
      <c r="G4" s="327"/>
    </row>
    <row r="5" spans="3:20" ht="15.75" thickBot="1"/>
    <row r="6" spans="3:20" ht="18.75">
      <c r="C6" s="35"/>
      <c r="D6" s="36"/>
      <c r="E6" s="36"/>
      <c r="F6" s="36"/>
      <c r="G6" s="37"/>
      <c r="R6" s="317" t="s">
        <v>202</v>
      </c>
      <c r="S6" s="317"/>
      <c r="T6" s="317"/>
    </row>
    <row r="7" spans="3:20" ht="19.5" thickBot="1">
      <c r="C7" s="38"/>
      <c r="D7" s="1"/>
      <c r="E7" s="1"/>
      <c r="F7" s="1"/>
      <c r="G7" s="39"/>
      <c r="R7" s="173" t="s">
        <v>199</v>
      </c>
      <c r="S7" s="173" t="s">
        <v>200</v>
      </c>
      <c r="T7" s="173" t="s">
        <v>201</v>
      </c>
    </row>
    <row r="8" spans="3:20" ht="19.5" thickBot="1">
      <c r="C8" s="38"/>
      <c r="D8" s="324" t="s">
        <v>178</v>
      </c>
      <c r="E8" s="324"/>
      <c r="F8" s="324"/>
      <c r="G8" s="39"/>
      <c r="J8" s="325"/>
      <c r="K8" s="325"/>
      <c r="L8" s="325"/>
      <c r="M8" s="325"/>
      <c r="N8" s="325"/>
      <c r="O8" s="325"/>
      <c r="P8" s="325"/>
      <c r="Q8" s="325"/>
      <c r="R8" s="172">
        <f>+D10/1000000</f>
        <v>2199.1019999999999</v>
      </c>
      <c r="S8" s="172">
        <f>+E10/1000000</f>
        <v>663.63221447000001</v>
      </c>
      <c r="T8" s="79">
        <v>30.18</v>
      </c>
    </row>
    <row r="9" spans="3:20" ht="36.75" thickBot="1">
      <c r="C9" s="38"/>
      <c r="D9" s="44" t="s">
        <v>60</v>
      </c>
      <c r="E9" s="44" t="s">
        <v>59</v>
      </c>
      <c r="F9" s="45" t="s">
        <v>58</v>
      </c>
      <c r="G9" s="39"/>
      <c r="J9" s="319"/>
      <c r="K9" s="319"/>
      <c r="L9" s="319"/>
      <c r="M9" s="319"/>
      <c r="N9" s="319"/>
      <c r="O9" s="319"/>
      <c r="P9" s="319"/>
      <c r="Q9" s="319"/>
    </row>
    <row r="10" spans="3:20" ht="27" customHeight="1" thickBot="1">
      <c r="C10" s="38"/>
      <c r="D10" s="225">
        <v>2199102000</v>
      </c>
      <c r="E10" s="225">
        <v>663632214.47000003</v>
      </c>
      <c r="F10" s="226">
        <f>E10/D10</f>
        <v>0.30177418531291411</v>
      </c>
      <c r="G10" s="39"/>
    </row>
    <row r="11" spans="3:20">
      <c r="C11" s="38"/>
      <c r="D11" s="40"/>
      <c r="E11" s="40"/>
      <c r="F11" s="40"/>
      <c r="G11" s="39"/>
    </row>
    <row r="12" spans="3:20">
      <c r="C12" s="38"/>
      <c r="D12" s="40"/>
      <c r="E12" s="40"/>
      <c r="F12" s="40"/>
      <c r="G12" s="39"/>
    </row>
    <row r="13" spans="3:20">
      <c r="C13" s="38"/>
      <c r="D13" s="40"/>
      <c r="E13" s="40"/>
      <c r="F13" s="40"/>
      <c r="G13" s="39"/>
    </row>
    <row r="14" spans="3:20">
      <c r="C14" s="38"/>
      <c r="D14" s="40"/>
      <c r="E14" s="40"/>
      <c r="F14" s="40"/>
      <c r="G14" s="39"/>
    </row>
    <row r="15" spans="3:20">
      <c r="C15" s="38"/>
      <c r="D15" s="40"/>
      <c r="E15" s="40"/>
      <c r="F15" s="40"/>
      <c r="G15" s="39"/>
    </row>
    <row r="16" spans="3:20">
      <c r="C16" s="38"/>
      <c r="D16" s="40"/>
      <c r="E16" s="40"/>
      <c r="F16" s="40"/>
      <c r="G16" s="39"/>
    </row>
    <row r="17" spans="3:7">
      <c r="C17" s="38"/>
      <c r="D17" s="40"/>
      <c r="E17" s="40"/>
      <c r="F17" s="40"/>
      <c r="G17" s="39"/>
    </row>
    <row r="18" spans="3:7">
      <c r="C18" s="38"/>
      <c r="D18" s="40"/>
      <c r="E18" s="40"/>
      <c r="F18" s="40"/>
      <c r="G18" s="39"/>
    </row>
    <row r="19" spans="3:7">
      <c r="C19" s="38"/>
      <c r="D19" s="40"/>
      <c r="E19" s="40"/>
      <c r="F19" s="40"/>
      <c r="G19" s="39"/>
    </row>
    <row r="20" spans="3:7">
      <c r="C20" s="38"/>
      <c r="D20" s="40"/>
      <c r="E20" s="40"/>
      <c r="F20" s="40"/>
      <c r="G20" s="39"/>
    </row>
    <row r="21" spans="3:7">
      <c r="C21" s="38"/>
      <c r="D21" s="40"/>
      <c r="E21" s="40"/>
      <c r="F21" s="40"/>
      <c r="G21" s="39"/>
    </row>
    <row r="22" spans="3:7">
      <c r="C22" s="38"/>
      <c r="D22" s="40"/>
      <c r="E22" s="40"/>
      <c r="F22" s="40"/>
      <c r="G22" s="39"/>
    </row>
    <row r="23" spans="3:7">
      <c r="C23" s="38"/>
      <c r="D23" s="40"/>
      <c r="E23" s="40"/>
      <c r="F23" s="40"/>
      <c r="G23" s="39"/>
    </row>
    <row r="24" spans="3:7">
      <c r="C24" s="38"/>
      <c r="D24" s="40"/>
      <c r="E24" s="40"/>
      <c r="F24" s="40"/>
      <c r="G24" s="39"/>
    </row>
    <row r="25" spans="3:7">
      <c r="C25" s="38"/>
      <c r="D25" s="40"/>
      <c r="E25" s="40"/>
      <c r="F25" s="40"/>
      <c r="G25" s="39"/>
    </row>
    <row r="26" spans="3:7">
      <c r="C26" s="38"/>
      <c r="D26" s="40"/>
      <c r="E26" s="40"/>
      <c r="F26" s="40"/>
      <c r="G26" s="39"/>
    </row>
    <row r="27" spans="3:7">
      <c r="C27" s="38"/>
      <c r="D27" s="40"/>
      <c r="E27" s="40"/>
      <c r="F27" s="40"/>
      <c r="G27" s="39"/>
    </row>
    <row r="28" spans="3:7">
      <c r="C28" s="38"/>
      <c r="D28" s="40"/>
      <c r="E28" s="40"/>
      <c r="F28" s="40"/>
      <c r="G28" s="39"/>
    </row>
    <row r="29" spans="3:7">
      <c r="C29" s="38"/>
      <c r="D29" s="40"/>
      <c r="E29" s="40"/>
      <c r="F29" s="40"/>
      <c r="G29" s="39"/>
    </row>
    <row r="30" spans="3:7">
      <c r="C30" s="38"/>
      <c r="D30" s="40"/>
      <c r="E30" s="40"/>
      <c r="F30" s="40"/>
      <c r="G30" s="39"/>
    </row>
    <row r="31" spans="3:7">
      <c r="C31" s="38"/>
      <c r="D31" s="40"/>
      <c r="E31" s="40"/>
      <c r="F31" s="40"/>
      <c r="G31" s="39"/>
    </row>
    <row r="32" spans="3:7" ht="15.75" thickBot="1">
      <c r="C32" s="41"/>
      <c r="D32" s="42"/>
      <c r="E32" s="42"/>
      <c r="F32" s="42"/>
      <c r="G32" s="43"/>
    </row>
    <row r="34" spans="3:17" ht="19.5" thickBot="1">
      <c r="C34" s="334" t="s">
        <v>105</v>
      </c>
      <c r="D34" s="334"/>
    </row>
    <row r="35" spans="3:17" ht="139.5" customHeight="1" thickBot="1">
      <c r="C35" s="328" t="s">
        <v>104</v>
      </c>
      <c r="D35" s="329"/>
      <c r="E35" s="329"/>
      <c r="F35" s="329"/>
      <c r="G35" s="330"/>
      <c r="K35" s="64"/>
      <c r="L35" s="64"/>
      <c r="M35" s="64"/>
      <c r="N35" s="64"/>
      <c r="O35" s="64"/>
      <c r="P35" s="64"/>
      <c r="Q35" s="64"/>
    </row>
    <row r="36" spans="3:17" ht="39" customHeight="1" thickBot="1">
      <c r="C36" s="64"/>
      <c r="D36" s="64"/>
      <c r="E36" s="64"/>
      <c r="F36" s="64"/>
      <c r="G36" s="64"/>
      <c r="I36" s="320" t="s">
        <v>161</v>
      </c>
      <c r="J36" s="320"/>
      <c r="K36" s="320"/>
      <c r="L36" s="320"/>
      <c r="M36" s="320"/>
      <c r="N36" s="320"/>
      <c r="O36" s="320"/>
      <c r="P36" s="320"/>
      <c r="Q36" s="64"/>
    </row>
    <row r="37" spans="3:17" ht="92.25" customHeight="1" thickBot="1">
      <c r="C37" s="331" t="s">
        <v>106</v>
      </c>
      <c r="D37" s="332"/>
      <c r="E37" s="332"/>
      <c r="F37" s="332"/>
      <c r="G37" s="333"/>
    </row>
    <row r="38" spans="3:17" ht="18">
      <c r="C38" s="63"/>
    </row>
    <row r="39" spans="3:17" ht="18.75" thickBot="1">
      <c r="C39" s="60"/>
    </row>
    <row r="40" spans="3:17" ht="141.75" customHeight="1" thickBot="1">
      <c r="C40" s="321" t="s">
        <v>195</v>
      </c>
      <c r="D40" s="322"/>
      <c r="E40" s="322"/>
      <c r="F40" s="322"/>
      <c r="G40" s="323"/>
    </row>
  </sheetData>
  <sheetProtection formatCells="0" formatColumns="0" formatRows="0" insertColumns="0" insertRows="0" insertHyperlinks="0" deleteColumns="0" deleteRows="0" selectLockedCells="1" sort="0" autoFilter="0" pivotTables="0"/>
  <mergeCells count="13">
    <mergeCell ref="R6:T6"/>
    <mergeCell ref="I2:Q2"/>
    <mergeCell ref="J9:Q9"/>
    <mergeCell ref="I36:P36"/>
    <mergeCell ref="C40:G40"/>
    <mergeCell ref="D8:F8"/>
    <mergeCell ref="J8:Q8"/>
    <mergeCell ref="C2:G2"/>
    <mergeCell ref="C3:G3"/>
    <mergeCell ref="C4:G4"/>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R86"/>
  <sheetViews>
    <sheetView topLeftCell="A67" zoomScaleNormal="100" workbookViewId="0">
      <selection activeCell="M31" sqref="M31"/>
    </sheetView>
  </sheetViews>
  <sheetFormatPr baseColWidth="10" defaultRowHeight="15"/>
  <cols>
    <col min="3" max="3" width="30.85546875" customWidth="1"/>
    <col min="4" max="4" width="50.5703125" customWidth="1"/>
    <col min="5" max="6" width="11.42578125" hidden="1" customWidth="1"/>
    <col min="8" max="8" width="12.7109375" bestFit="1" customWidth="1"/>
    <col min="10" max="12" width="38.140625" customWidth="1"/>
    <col min="13" max="13" width="40.85546875" customWidth="1"/>
    <col min="14" max="14" width="40" customWidth="1"/>
    <col min="15" max="15" width="48.5703125" customWidth="1"/>
    <col min="18" max="18" width="20" customWidth="1"/>
  </cols>
  <sheetData>
    <row r="3" spans="3:13" ht="21">
      <c r="C3" s="318" t="s">
        <v>160</v>
      </c>
      <c r="D3" s="318"/>
      <c r="E3" s="318"/>
      <c r="F3" s="318"/>
      <c r="G3" s="318"/>
      <c r="H3" s="318"/>
      <c r="I3" s="318"/>
      <c r="J3" s="318"/>
      <c r="K3" s="318"/>
      <c r="L3" s="148"/>
    </row>
    <row r="4" spans="3:13" ht="21">
      <c r="C4" s="318" t="s">
        <v>180</v>
      </c>
      <c r="D4" s="318"/>
      <c r="E4" s="318"/>
      <c r="F4" s="318"/>
      <c r="G4" s="318"/>
      <c r="H4" s="318"/>
      <c r="I4" s="318"/>
      <c r="J4" s="318"/>
      <c r="K4" s="318"/>
      <c r="L4" s="148"/>
    </row>
    <row r="8" spans="3:13" ht="18.75">
      <c r="C8" s="356" t="s">
        <v>55</v>
      </c>
      <c r="D8" s="356"/>
      <c r="J8" s="325"/>
      <c r="K8" s="325"/>
      <c r="L8" s="147"/>
    </row>
    <row r="9" spans="3:13" ht="18.75">
      <c r="C9" s="356" t="s">
        <v>98</v>
      </c>
      <c r="D9" s="356"/>
    </row>
    <row r="10" spans="3:13" ht="18.75">
      <c r="C10" s="357" t="s">
        <v>180</v>
      </c>
      <c r="D10" s="357"/>
    </row>
    <row r="11" spans="3:13" ht="19.5" thickBot="1">
      <c r="C11" s="355" t="s">
        <v>97</v>
      </c>
      <c r="D11" s="355"/>
    </row>
    <row r="12" spans="3:13" ht="73.5" customHeight="1" thickBot="1">
      <c r="C12" s="349" t="s">
        <v>11</v>
      </c>
      <c r="D12" s="350"/>
      <c r="L12" s="351" t="s">
        <v>193</v>
      </c>
      <c r="M12" s="352"/>
    </row>
    <row r="13" spans="3:13" ht="43.5" customHeight="1" thickBot="1">
      <c r="C13" s="53" t="s">
        <v>46</v>
      </c>
      <c r="D13" s="237">
        <v>275837143.94</v>
      </c>
      <c r="E13" s="167">
        <v>275837143.94</v>
      </c>
      <c r="F13" s="167">
        <v>275837143.94</v>
      </c>
      <c r="L13" s="72" t="s">
        <v>27</v>
      </c>
      <c r="M13" s="239">
        <v>18824894.48</v>
      </c>
    </row>
    <row r="14" spans="3:13" ht="36.75" thickBot="1">
      <c r="C14" s="53" t="s">
        <v>107</v>
      </c>
      <c r="D14" s="237">
        <v>69815668.700000003</v>
      </c>
      <c r="E14" s="167">
        <v>69815668.700000003</v>
      </c>
      <c r="F14" s="167">
        <v>69815668.700000003</v>
      </c>
      <c r="L14" s="73" t="s">
        <v>28</v>
      </c>
      <c r="M14" s="239">
        <v>535587999.61000001</v>
      </c>
    </row>
    <row r="15" spans="3:13" ht="36.75" thickBot="1">
      <c r="C15" s="53" t="s">
        <v>47</v>
      </c>
      <c r="D15" s="237">
        <v>96801511.170000002</v>
      </c>
      <c r="E15" s="167">
        <v>96801511.170000002</v>
      </c>
      <c r="F15" s="167">
        <v>96801511.170000002</v>
      </c>
      <c r="L15" s="72" t="s">
        <v>29</v>
      </c>
      <c r="M15" s="239">
        <v>4855316.2300000004</v>
      </c>
    </row>
    <row r="16" spans="3:13" ht="54.75" thickBot="1">
      <c r="C16" s="53" t="s">
        <v>48</v>
      </c>
      <c r="D16" s="237">
        <v>12395793.199999999</v>
      </c>
      <c r="E16" s="167">
        <v>12395793.199999999</v>
      </c>
      <c r="F16" s="167">
        <v>12395793.199999999</v>
      </c>
      <c r="L16" s="72" t="s">
        <v>30</v>
      </c>
      <c r="M16" s="239">
        <v>20849119.25</v>
      </c>
    </row>
    <row r="17" spans="3:13" ht="54.75" thickBot="1">
      <c r="C17" s="53" t="s">
        <v>49</v>
      </c>
      <c r="D17" s="237">
        <v>137799843.56999999</v>
      </c>
      <c r="E17" s="167">
        <v>137799843.56999999</v>
      </c>
      <c r="F17" s="167">
        <v>137799843.56999999</v>
      </c>
      <c r="L17" s="72" t="s">
        <v>31</v>
      </c>
      <c r="M17" s="239">
        <v>83514884.900000006</v>
      </c>
    </row>
    <row r="18" spans="3:13" ht="54.75" thickBot="1">
      <c r="C18" s="53" t="s">
        <v>50</v>
      </c>
      <c r="D18" s="237">
        <v>25940524</v>
      </c>
      <c r="E18" s="167">
        <v>25940524</v>
      </c>
      <c r="F18" s="167">
        <v>25940524</v>
      </c>
      <c r="L18" s="74" t="s">
        <v>41</v>
      </c>
      <c r="M18" s="65">
        <f>SUM(M13:M17)</f>
        <v>663632214.47000003</v>
      </c>
    </row>
    <row r="19" spans="3:13" ht="36">
      <c r="C19" s="53" t="s">
        <v>51</v>
      </c>
      <c r="D19" s="237">
        <v>11253548.800000001</v>
      </c>
      <c r="E19" s="167">
        <v>11253548.800000001</v>
      </c>
      <c r="F19" s="167">
        <v>11253548.800000001</v>
      </c>
    </row>
    <row r="20" spans="3:13" ht="36">
      <c r="C20" s="53" t="s">
        <v>52</v>
      </c>
      <c r="D20" s="237">
        <v>33788181.090000004</v>
      </c>
      <c r="E20" s="167">
        <v>33788181.090000004</v>
      </c>
      <c r="F20" s="167">
        <v>33788181.090000004</v>
      </c>
    </row>
    <row r="21" spans="3:13" ht="18">
      <c r="C21" s="151" t="s">
        <v>41</v>
      </c>
      <c r="D21" s="238">
        <f>SUM(D13:D20)</f>
        <v>663632214.46999991</v>
      </c>
      <c r="E21" s="168"/>
      <c r="F21" s="166"/>
    </row>
    <row r="22" spans="3:13" ht="18">
      <c r="C22" s="82"/>
      <c r="D22" s="83"/>
      <c r="J22" s="84"/>
      <c r="K22" s="85"/>
      <c r="L22" s="85"/>
    </row>
    <row r="23" spans="3:13" ht="34.5" customHeight="1"/>
    <row r="24" spans="3:13" ht="57" customHeight="1" thickBot="1">
      <c r="C24" s="356" t="s">
        <v>55</v>
      </c>
      <c r="D24" s="356"/>
      <c r="L24" s="353" t="s">
        <v>182</v>
      </c>
      <c r="M24" s="354"/>
    </row>
    <row r="25" spans="3:13" ht="19.5" thickBot="1">
      <c r="C25" s="319" t="s">
        <v>181</v>
      </c>
      <c r="D25" s="319"/>
      <c r="H25" s="46"/>
      <c r="L25" s="75" t="s">
        <v>27</v>
      </c>
      <c r="M25" s="240">
        <f>+M13/1000000</f>
        <v>18.824894480000001</v>
      </c>
    </row>
    <row r="26" spans="3:13" ht="19.5" thickBot="1">
      <c r="C26" s="357" t="s">
        <v>67</v>
      </c>
      <c r="D26" s="357"/>
      <c r="L26" s="76" t="s">
        <v>28</v>
      </c>
      <c r="M26" s="240">
        <f t="shared" ref="M26:M29" si="0">+M14/1000000</f>
        <v>535.58799961</v>
      </c>
    </row>
    <row r="27" spans="3:13" ht="18.75" thickBot="1">
      <c r="C27" s="371" t="s">
        <v>11</v>
      </c>
      <c r="D27" s="371"/>
      <c r="L27" s="75" t="s">
        <v>29</v>
      </c>
      <c r="M27" s="240">
        <f t="shared" si="0"/>
        <v>4.8553162300000006</v>
      </c>
    </row>
    <row r="28" spans="3:13" ht="36.75" thickBot="1">
      <c r="C28" s="53" t="s">
        <v>46</v>
      </c>
      <c r="D28" s="150">
        <f>+D13/1000000</f>
        <v>275.83714393999998</v>
      </c>
      <c r="L28" s="75" t="s">
        <v>30</v>
      </c>
      <c r="M28" s="240">
        <f t="shared" si="0"/>
        <v>20.849119250000001</v>
      </c>
    </row>
    <row r="29" spans="3:13" ht="36.75" thickBot="1">
      <c r="C29" s="53" t="s">
        <v>107</v>
      </c>
      <c r="D29" s="150">
        <f t="shared" ref="D29:D35" si="1">+D14/1000000</f>
        <v>69.815668700000003</v>
      </c>
      <c r="L29" s="75" t="s">
        <v>31</v>
      </c>
      <c r="M29" s="240">
        <f t="shared" si="0"/>
        <v>83.514884900000013</v>
      </c>
    </row>
    <row r="30" spans="3:13" ht="36.75" thickBot="1">
      <c r="C30" s="53" t="s">
        <v>47</v>
      </c>
      <c r="D30" s="150">
        <f t="shared" si="1"/>
        <v>96.801511169999998</v>
      </c>
      <c r="L30" s="87" t="s">
        <v>41</v>
      </c>
      <c r="M30" s="241">
        <f>SUM(M25:M29)</f>
        <v>663.63221447000001</v>
      </c>
    </row>
    <row r="31" spans="3:13" ht="54">
      <c r="C31" s="53" t="s">
        <v>48</v>
      </c>
      <c r="D31" s="150">
        <f t="shared" si="1"/>
        <v>12.3957932</v>
      </c>
    </row>
    <row r="32" spans="3:13" ht="54">
      <c r="C32" s="53" t="s">
        <v>49</v>
      </c>
      <c r="D32" s="150">
        <f t="shared" si="1"/>
        <v>137.79984356999998</v>
      </c>
    </row>
    <row r="33" spans="3:4" ht="54">
      <c r="C33" s="53" t="s">
        <v>50</v>
      </c>
      <c r="D33" s="150">
        <f t="shared" si="1"/>
        <v>25.940524</v>
      </c>
    </row>
    <row r="34" spans="3:4" ht="36">
      <c r="C34" s="53" t="s">
        <v>51</v>
      </c>
      <c r="D34" s="150">
        <f t="shared" si="1"/>
        <v>11.253548800000001</v>
      </c>
    </row>
    <row r="35" spans="3:4" ht="36">
      <c r="C35" s="53" t="s">
        <v>52</v>
      </c>
      <c r="D35" s="150">
        <f t="shared" si="1"/>
        <v>33.788181090000002</v>
      </c>
    </row>
    <row r="36" spans="3:4" ht="18">
      <c r="C36" s="151" t="s">
        <v>41</v>
      </c>
      <c r="D36" s="152">
        <f>SUM(D28:D35)</f>
        <v>663.63221446999989</v>
      </c>
    </row>
    <row r="66" spans="1:18" ht="15.75" thickBot="1"/>
    <row r="67" spans="1:18" ht="15" customHeight="1">
      <c r="A67" s="66" t="s">
        <v>105</v>
      </c>
      <c r="B67" s="361" t="s">
        <v>163</v>
      </c>
      <c r="C67" s="362"/>
      <c r="D67" s="362"/>
      <c r="E67" s="362"/>
      <c r="F67" s="362"/>
      <c r="G67" s="362"/>
      <c r="H67" s="363"/>
      <c r="I67" s="52"/>
      <c r="K67" s="344" t="s">
        <v>162</v>
      </c>
      <c r="L67" s="345"/>
      <c r="M67" s="345"/>
      <c r="N67" s="345"/>
      <c r="O67" s="153"/>
    </row>
    <row r="68" spans="1:18" ht="15" customHeight="1">
      <c r="B68" s="364"/>
      <c r="C68" s="365"/>
      <c r="D68" s="365"/>
      <c r="E68" s="365"/>
      <c r="F68" s="365"/>
      <c r="G68" s="365"/>
      <c r="H68" s="366"/>
      <c r="K68" s="344"/>
      <c r="L68" s="345"/>
      <c r="M68" s="345"/>
      <c r="N68" s="345"/>
      <c r="O68" s="153"/>
    </row>
    <row r="69" spans="1:18" ht="15" customHeight="1">
      <c r="B69" s="364"/>
      <c r="C69" s="365"/>
      <c r="D69" s="365"/>
      <c r="E69" s="365"/>
      <c r="F69" s="365"/>
      <c r="G69" s="365"/>
      <c r="H69" s="366"/>
      <c r="K69" s="344"/>
      <c r="L69" s="345"/>
      <c r="M69" s="345"/>
      <c r="N69" s="345"/>
      <c r="O69" s="153"/>
    </row>
    <row r="70" spans="1:18" ht="15" customHeight="1">
      <c r="B70" s="364"/>
      <c r="C70" s="365"/>
      <c r="D70" s="365"/>
      <c r="E70" s="365"/>
      <c r="F70" s="365"/>
      <c r="G70" s="365"/>
      <c r="H70" s="366"/>
      <c r="K70" s="344"/>
      <c r="L70" s="345"/>
      <c r="M70" s="345"/>
      <c r="N70" s="345"/>
      <c r="O70" s="153"/>
    </row>
    <row r="71" spans="1:18" ht="81" customHeight="1" thickBot="1">
      <c r="B71" s="367"/>
      <c r="C71" s="368"/>
      <c r="D71" s="368"/>
      <c r="E71" s="368"/>
      <c r="F71" s="368"/>
      <c r="G71" s="368"/>
      <c r="H71" s="369"/>
      <c r="K71" s="344"/>
      <c r="L71" s="345"/>
      <c r="M71" s="345"/>
      <c r="N71" s="345"/>
      <c r="O71" s="153"/>
    </row>
    <row r="72" spans="1:18" ht="15.75">
      <c r="B72" s="51"/>
      <c r="C72" s="51"/>
      <c r="D72" s="51"/>
      <c r="E72" s="51"/>
      <c r="F72" s="51"/>
      <c r="G72" s="51"/>
      <c r="H72" s="51"/>
    </row>
    <row r="73" spans="1:18" ht="15.75">
      <c r="B73" s="51"/>
      <c r="C73" s="51"/>
      <c r="D73" s="51"/>
      <c r="E73" s="51"/>
      <c r="F73" s="51"/>
      <c r="G73" s="51"/>
      <c r="H73" s="51"/>
    </row>
    <row r="74" spans="1:18" ht="15.75">
      <c r="B74" s="51"/>
      <c r="C74" s="51"/>
      <c r="D74" s="51"/>
      <c r="E74" s="51"/>
      <c r="F74" s="51"/>
      <c r="G74" s="51"/>
      <c r="H74" s="51"/>
    </row>
    <row r="75" spans="1:18" ht="15.75">
      <c r="B75" s="51"/>
      <c r="C75" s="51"/>
      <c r="D75" s="51"/>
      <c r="E75" s="51"/>
      <c r="F75" s="51"/>
      <c r="G75" s="51"/>
      <c r="H75" s="51"/>
    </row>
    <row r="76" spans="1:18" ht="20.25">
      <c r="B76" s="370" t="s">
        <v>114</v>
      </c>
      <c r="C76" s="370"/>
      <c r="D76" s="370"/>
      <c r="E76" s="370"/>
      <c r="F76" s="370"/>
      <c r="G76" s="370"/>
      <c r="H76" s="370"/>
      <c r="K76" s="346" t="s">
        <v>145</v>
      </c>
      <c r="L76" s="347"/>
      <c r="M76" s="347"/>
      <c r="N76" s="347"/>
    </row>
    <row r="77" spans="1:18" ht="54.75" customHeight="1" thickBot="1">
      <c r="B77" s="51"/>
      <c r="C77" s="51"/>
      <c r="D77" s="51"/>
      <c r="E77" s="51"/>
      <c r="F77" s="51"/>
      <c r="G77" s="51"/>
      <c r="H77" s="51"/>
      <c r="K77" s="154" t="s">
        <v>130</v>
      </c>
      <c r="L77" s="154" t="s">
        <v>146</v>
      </c>
      <c r="M77" s="348" t="s">
        <v>143</v>
      </c>
      <c r="N77" s="348"/>
      <c r="O77" s="160"/>
    </row>
    <row r="78" spans="1:18" ht="60" customHeight="1">
      <c r="B78" s="378" t="s">
        <v>108</v>
      </c>
      <c r="C78" s="379"/>
      <c r="D78" s="379"/>
      <c r="E78" s="379"/>
      <c r="F78" s="379"/>
      <c r="G78" s="379"/>
      <c r="H78" s="380"/>
      <c r="K78" s="155" t="s">
        <v>133</v>
      </c>
      <c r="L78" s="159" t="s">
        <v>134</v>
      </c>
      <c r="M78" s="341" t="s">
        <v>142</v>
      </c>
      <c r="N78" s="341"/>
      <c r="O78" s="57"/>
    </row>
    <row r="79" spans="1:18" ht="234">
      <c r="B79" s="375" t="s">
        <v>109</v>
      </c>
      <c r="C79" s="376"/>
      <c r="D79" s="376"/>
      <c r="E79" s="376"/>
      <c r="F79" s="376"/>
      <c r="G79" s="376"/>
      <c r="H79" s="377"/>
      <c r="K79" s="156" t="s">
        <v>135</v>
      </c>
      <c r="L79" s="157" t="s">
        <v>150</v>
      </c>
      <c r="M79" s="342" t="s">
        <v>149</v>
      </c>
      <c r="N79" s="342"/>
      <c r="O79" s="57"/>
    </row>
    <row r="80" spans="1:18" ht="36" customHeight="1">
      <c r="B80" s="372" t="s">
        <v>110</v>
      </c>
      <c r="C80" s="373"/>
      <c r="D80" s="373"/>
      <c r="E80" s="373"/>
      <c r="F80" s="373"/>
      <c r="G80" s="373"/>
      <c r="H80" s="374"/>
      <c r="K80" s="155" t="s">
        <v>131</v>
      </c>
      <c r="L80" s="158" t="s">
        <v>132</v>
      </c>
      <c r="M80" s="341" t="s">
        <v>141</v>
      </c>
      <c r="N80" s="341"/>
      <c r="O80" s="57"/>
      <c r="R80" s="86" t="s">
        <v>118</v>
      </c>
    </row>
    <row r="81" spans="2:16" ht="144">
      <c r="B81" s="372" t="s">
        <v>111</v>
      </c>
      <c r="C81" s="373"/>
      <c r="D81" s="373"/>
      <c r="E81" s="373"/>
      <c r="F81" s="373"/>
      <c r="G81" s="373"/>
      <c r="H81" s="374"/>
      <c r="K81" s="156" t="s">
        <v>137</v>
      </c>
      <c r="L81" s="157" t="s">
        <v>136</v>
      </c>
      <c r="M81" s="342" t="s">
        <v>151</v>
      </c>
      <c r="N81" s="342"/>
      <c r="O81" s="57"/>
    </row>
    <row r="82" spans="2:16" ht="123.75" customHeight="1">
      <c r="B82" s="375" t="s">
        <v>112</v>
      </c>
      <c r="C82" s="376"/>
      <c r="D82" s="376"/>
      <c r="E82" s="376"/>
      <c r="F82" s="376"/>
      <c r="G82" s="376"/>
      <c r="H82" s="377"/>
      <c r="K82" s="155" t="s">
        <v>138</v>
      </c>
      <c r="L82" s="158" t="s">
        <v>139</v>
      </c>
      <c r="M82" s="343" t="s">
        <v>140</v>
      </c>
      <c r="N82" s="343"/>
      <c r="O82" s="57"/>
    </row>
    <row r="83" spans="2:16" ht="122.25" customHeight="1">
      <c r="B83" s="372" t="s">
        <v>113</v>
      </c>
      <c r="C83" s="373"/>
      <c r="D83" s="373"/>
      <c r="E83" s="373"/>
      <c r="F83" s="373"/>
      <c r="G83" s="373"/>
      <c r="H83" s="374"/>
      <c r="K83" s="335" t="s">
        <v>147</v>
      </c>
      <c r="L83" s="336"/>
      <c r="M83" s="336"/>
      <c r="N83" s="337"/>
      <c r="O83" s="161"/>
      <c r="P83" s="162"/>
    </row>
    <row r="84" spans="2:16" ht="59.25" customHeight="1">
      <c r="B84" s="375" t="s">
        <v>115</v>
      </c>
      <c r="C84" s="376"/>
      <c r="D84" s="376"/>
      <c r="E84" s="376"/>
      <c r="F84" s="376"/>
      <c r="G84" s="376"/>
      <c r="H84" s="377"/>
      <c r="K84" s="338" t="s">
        <v>144</v>
      </c>
      <c r="L84" s="339"/>
      <c r="M84" s="339"/>
      <c r="N84" s="340"/>
      <c r="O84" s="163"/>
      <c r="P84" s="163"/>
    </row>
    <row r="85" spans="2:16" ht="36" customHeight="1" thickBot="1">
      <c r="B85" s="358" t="s">
        <v>116</v>
      </c>
      <c r="C85" s="359"/>
      <c r="D85" s="359"/>
      <c r="E85" s="359"/>
      <c r="F85" s="359"/>
      <c r="G85" s="359"/>
      <c r="H85" s="360"/>
      <c r="K85" s="338" t="s">
        <v>148</v>
      </c>
      <c r="L85" s="339"/>
      <c r="M85" s="339"/>
      <c r="N85" s="340"/>
      <c r="O85" s="163"/>
      <c r="P85" s="163"/>
    </row>
    <row r="86" spans="2:16" ht="35.25" customHeight="1"/>
  </sheetData>
  <mergeCells count="35">
    <mergeCell ref="B85:H85"/>
    <mergeCell ref="B67:H71"/>
    <mergeCell ref="B76:H76"/>
    <mergeCell ref="C24:D24"/>
    <mergeCell ref="C25:D25"/>
    <mergeCell ref="C27:D27"/>
    <mergeCell ref="C26:D26"/>
    <mergeCell ref="B80:H80"/>
    <mergeCell ref="B81:H81"/>
    <mergeCell ref="B82:H82"/>
    <mergeCell ref="B83:H83"/>
    <mergeCell ref="B84:H84"/>
    <mergeCell ref="B78:H78"/>
    <mergeCell ref="B79:H79"/>
    <mergeCell ref="K67:N71"/>
    <mergeCell ref="K76:N76"/>
    <mergeCell ref="M77:N77"/>
    <mergeCell ref="C3:K3"/>
    <mergeCell ref="C4:K4"/>
    <mergeCell ref="J8:K8"/>
    <mergeCell ref="C12:D12"/>
    <mergeCell ref="L12:M12"/>
    <mergeCell ref="L24:M24"/>
    <mergeCell ref="C11:D11"/>
    <mergeCell ref="C8:D8"/>
    <mergeCell ref="C9:D9"/>
    <mergeCell ref="C10:D10"/>
    <mergeCell ref="K83:N83"/>
    <mergeCell ref="K84:N84"/>
    <mergeCell ref="K85:N85"/>
    <mergeCell ref="M78:N78"/>
    <mergeCell ref="M79:N79"/>
    <mergeCell ref="M80:N80"/>
    <mergeCell ref="M81:N81"/>
    <mergeCell ref="M82:N8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E64"/>
  <sheetViews>
    <sheetView topLeftCell="A37" zoomScaleNormal="100" workbookViewId="0">
      <selection activeCell="E61" sqref="E61:F61"/>
    </sheetView>
  </sheetViews>
  <sheetFormatPr baseColWidth="10" defaultRowHeight="15"/>
  <cols>
    <col min="2" max="2" width="7.5703125" bestFit="1" customWidth="1"/>
    <col min="3" max="3" width="38" customWidth="1"/>
    <col min="4" max="4" width="29.5703125" customWidth="1"/>
    <col min="5" max="5" width="24" customWidth="1"/>
  </cols>
  <sheetData>
    <row r="4" spans="2:31" ht="21">
      <c r="B4" s="326" t="s">
        <v>96</v>
      </c>
      <c r="C4" s="326"/>
      <c r="D4" s="326"/>
      <c r="E4" s="326"/>
      <c r="F4" s="326"/>
      <c r="G4" s="326"/>
      <c r="H4" s="326"/>
      <c r="I4" s="326"/>
      <c r="J4" s="326"/>
      <c r="K4" s="326"/>
      <c r="L4" s="326"/>
      <c r="M4" s="326"/>
      <c r="N4" s="326"/>
      <c r="V4" s="318" t="s">
        <v>184</v>
      </c>
      <c r="W4" s="318"/>
      <c r="X4" s="318"/>
      <c r="Y4" s="318"/>
      <c r="Z4" s="318"/>
      <c r="AA4" s="318"/>
      <c r="AB4" s="318"/>
      <c r="AC4" s="318"/>
      <c r="AD4" s="318"/>
      <c r="AE4" s="318"/>
    </row>
    <row r="5" spans="2:31" ht="21">
      <c r="B5" s="326" t="s">
        <v>99</v>
      </c>
      <c r="C5" s="326"/>
      <c r="D5" s="326"/>
      <c r="E5" s="326"/>
      <c r="F5" s="326"/>
      <c r="G5" s="326"/>
      <c r="H5" s="326"/>
      <c r="I5" s="326"/>
      <c r="J5" s="326"/>
      <c r="K5" s="326"/>
      <c r="L5" s="326"/>
      <c r="M5" s="326"/>
      <c r="N5" s="326"/>
      <c r="V5" s="121"/>
      <c r="W5" s="121"/>
      <c r="X5" s="318" t="s">
        <v>164</v>
      </c>
      <c r="Y5" s="318"/>
      <c r="Z5" s="318"/>
      <c r="AA5" s="318"/>
      <c r="AB5" s="318"/>
      <c r="AC5" s="318"/>
      <c r="AD5" s="121"/>
      <c r="AE5" s="121"/>
    </row>
    <row r="6" spans="2:31" ht="18.75">
      <c r="B6" s="407" t="s">
        <v>180</v>
      </c>
      <c r="C6" s="407"/>
      <c r="D6" s="407"/>
      <c r="E6" s="407"/>
      <c r="F6" s="407"/>
      <c r="G6" s="407"/>
      <c r="H6" s="407"/>
      <c r="I6" s="407"/>
      <c r="J6" s="407"/>
      <c r="K6" s="407"/>
      <c r="L6" s="407"/>
      <c r="M6" s="407"/>
      <c r="N6" s="407"/>
      <c r="O6" s="56"/>
    </row>
    <row r="7" spans="2:31" ht="19.5" thickBot="1">
      <c r="B7" s="406" t="s">
        <v>97</v>
      </c>
      <c r="C7" s="406"/>
      <c r="D7" s="406"/>
      <c r="E7" s="406"/>
      <c r="F7" s="406"/>
      <c r="G7" s="406"/>
      <c r="H7" s="406"/>
      <c r="I7" s="406"/>
      <c r="J7" s="406"/>
      <c r="K7" s="406"/>
      <c r="L7" s="406"/>
      <c r="M7" s="406"/>
      <c r="N7" s="406"/>
      <c r="O7" s="57"/>
    </row>
    <row r="8" spans="2:31">
      <c r="B8" s="11"/>
      <c r="C8" s="12"/>
      <c r="D8" s="12"/>
      <c r="E8" s="12"/>
      <c r="F8" s="12"/>
      <c r="G8" s="12"/>
      <c r="H8" s="12"/>
      <c r="I8" s="12"/>
      <c r="J8" s="12"/>
      <c r="K8" s="12"/>
      <c r="L8" s="12"/>
      <c r="M8" s="12"/>
      <c r="N8" s="13"/>
    </row>
    <row r="9" spans="2:31" ht="15.75">
      <c r="B9" s="14"/>
      <c r="C9" s="408" t="s">
        <v>12</v>
      </c>
      <c r="D9" s="408"/>
      <c r="N9" s="15"/>
    </row>
    <row r="10" spans="2:31">
      <c r="B10" s="14"/>
      <c r="N10" s="15"/>
    </row>
    <row r="11" spans="2:31" ht="18.75">
      <c r="B11" s="14"/>
      <c r="C11" s="10" t="s">
        <v>40</v>
      </c>
      <c r="D11" s="122" t="s">
        <v>165</v>
      </c>
      <c r="N11" s="15"/>
    </row>
    <row r="12" spans="2:31" ht="18.75">
      <c r="B12" s="14"/>
      <c r="C12" s="9" t="s">
        <v>32</v>
      </c>
      <c r="D12" s="169">
        <v>503601882.04000002</v>
      </c>
      <c r="N12" s="15"/>
    </row>
    <row r="13" spans="2:31" ht="18.75">
      <c r="B13" s="14"/>
      <c r="C13" s="9" t="s">
        <v>35</v>
      </c>
      <c r="D13" s="169">
        <v>14248053.560000001</v>
      </c>
      <c r="N13" s="15"/>
    </row>
    <row r="14" spans="2:31" ht="18.75">
      <c r="B14" s="14"/>
      <c r="C14" s="9" t="s">
        <v>34</v>
      </c>
      <c r="D14" s="169">
        <v>15366126.060000001</v>
      </c>
      <c r="N14" s="15"/>
    </row>
    <row r="15" spans="2:31" ht="18.75">
      <c r="B15" s="14"/>
      <c r="C15" s="9" t="s">
        <v>33</v>
      </c>
      <c r="D15" s="169">
        <v>12910769.949999999</v>
      </c>
      <c r="N15" s="15"/>
    </row>
    <row r="16" spans="2:31" ht="18.75">
      <c r="B16" s="14"/>
      <c r="C16" s="9" t="s">
        <v>36</v>
      </c>
      <c r="D16" s="169">
        <v>12099405.77</v>
      </c>
      <c r="N16" s="15"/>
    </row>
    <row r="17" spans="2:14" ht="18.75">
      <c r="B17" s="14"/>
      <c r="C17" s="9" t="s">
        <v>37</v>
      </c>
      <c r="D17" s="169">
        <v>40393785.43</v>
      </c>
      <c r="N17" s="15"/>
    </row>
    <row r="18" spans="2:14" ht="18.75">
      <c r="B18" s="14"/>
      <c r="C18" s="9" t="s">
        <v>38</v>
      </c>
      <c r="D18" s="169">
        <v>27505683.780000001</v>
      </c>
      <c r="N18" s="15"/>
    </row>
    <row r="19" spans="2:14" ht="18.75">
      <c r="B19" s="14"/>
      <c r="C19" s="9" t="s">
        <v>39</v>
      </c>
      <c r="D19" s="169">
        <v>19623499.879999999</v>
      </c>
      <c r="N19" s="15"/>
    </row>
    <row r="20" spans="2:14" ht="18.75">
      <c r="B20" s="14"/>
      <c r="C20" s="9" t="s">
        <v>53</v>
      </c>
      <c r="D20" s="169">
        <v>17883008</v>
      </c>
      <c r="N20" s="15"/>
    </row>
    <row r="21" spans="2:14" ht="18.75">
      <c r="B21" s="14"/>
      <c r="C21" s="10" t="s">
        <v>41</v>
      </c>
      <c r="D21" s="170">
        <f>SUM(D12:D20)</f>
        <v>663632214.46999991</v>
      </c>
      <c r="N21" s="15"/>
    </row>
    <row r="22" spans="2:14">
      <c r="B22" s="14"/>
      <c r="N22" s="15"/>
    </row>
    <row r="23" spans="2:14">
      <c r="B23" s="14"/>
      <c r="N23" s="15"/>
    </row>
    <row r="24" spans="2:14" ht="15.75" thickBot="1">
      <c r="B24" s="16"/>
      <c r="C24" s="17"/>
      <c r="D24" s="17"/>
      <c r="E24" s="17"/>
      <c r="F24" s="17"/>
      <c r="G24" s="17"/>
      <c r="H24" s="17"/>
      <c r="I24" s="17"/>
      <c r="J24" s="17"/>
      <c r="K24" s="17"/>
      <c r="L24" s="17"/>
      <c r="M24" s="17"/>
      <c r="N24" s="18"/>
    </row>
    <row r="28" spans="2:14" ht="18.75">
      <c r="B28" s="52" t="s">
        <v>68</v>
      </c>
    </row>
    <row r="29" spans="2:14" ht="18">
      <c r="B29" s="398" t="s">
        <v>69</v>
      </c>
      <c r="C29" s="399"/>
      <c r="D29" s="399"/>
      <c r="E29" s="399"/>
      <c r="F29" s="400"/>
    </row>
    <row r="30" spans="2:14" ht="78.75" customHeight="1">
      <c r="B30" s="401" t="s">
        <v>70</v>
      </c>
      <c r="C30" s="401"/>
      <c r="D30" s="401"/>
      <c r="E30" s="401"/>
      <c r="F30" s="401"/>
    </row>
    <row r="31" spans="2:14" ht="97.5" customHeight="1">
      <c r="B31" s="401" t="s">
        <v>71</v>
      </c>
      <c r="C31" s="401"/>
      <c r="D31" s="401"/>
      <c r="E31" s="401"/>
      <c r="F31" s="401"/>
    </row>
    <row r="32" spans="2:14" ht="24" customHeight="1">
      <c r="B32" s="405" t="s">
        <v>72</v>
      </c>
      <c r="C32" s="405"/>
      <c r="D32" s="405"/>
      <c r="E32" s="405"/>
      <c r="F32" s="405"/>
    </row>
    <row r="33" spans="2:6" ht="18">
      <c r="B33" s="401" t="s">
        <v>73</v>
      </c>
      <c r="C33" s="401"/>
      <c r="D33" s="401"/>
      <c r="E33" s="401"/>
      <c r="F33" s="401"/>
    </row>
    <row r="34" spans="2:6" ht="69.75" customHeight="1">
      <c r="B34" s="401" t="s">
        <v>74</v>
      </c>
      <c r="C34" s="401"/>
      <c r="D34" s="401"/>
      <c r="E34" s="401"/>
      <c r="F34" s="401"/>
    </row>
    <row r="35" spans="2:6" ht="23.25" customHeight="1">
      <c r="B35" s="402" t="s">
        <v>75</v>
      </c>
      <c r="C35" s="403"/>
      <c r="D35" s="403"/>
      <c r="E35" s="403"/>
      <c r="F35" s="404"/>
    </row>
    <row r="39" spans="2:6" ht="18.75">
      <c r="B39" s="393" t="s">
        <v>183</v>
      </c>
      <c r="C39" s="393"/>
      <c r="D39" s="393"/>
      <c r="E39" s="393"/>
      <c r="F39" s="393"/>
    </row>
    <row r="40" spans="2:6" ht="75" customHeight="1">
      <c r="B40" s="394" t="s">
        <v>40</v>
      </c>
      <c r="C40" s="395"/>
      <c r="D40" s="78" t="s">
        <v>119</v>
      </c>
      <c r="E40" s="385" t="s">
        <v>153</v>
      </c>
      <c r="F40" s="386"/>
    </row>
    <row r="41" spans="2:6" ht="18.75">
      <c r="B41" s="381" t="s">
        <v>32</v>
      </c>
      <c r="C41" s="382"/>
      <c r="D41" s="79" t="s">
        <v>120</v>
      </c>
      <c r="E41" s="396">
        <f>+D12/1000000</f>
        <v>503.60188204000002</v>
      </c>
      <c r="F41" s="397"/>
    </row>
    <row r="42" spans="2:6" ht="18.75">
      <c r="B42" s="381" t="s">
        <v>35</v>
      </c>
      <c r="C42" s="382"/>
      <c r="D42" s="79" t="s">
        <v>121</v>
      </c>
      <c r="E42" s="396">
        <f t="shared" ref="E42:E49" si="0">+D13/1000000</f>
        <v>14.248053560000001</v>
      </c>
      <c r="F42" s="397"/>
    </row>
    <row r="43" spans="2:6" ht="37.5">
      <c r="B43" s="381" t="s">
        <v>34</v>
      </c>
      <c r="C43" s="382"/>
      <c r="D43" s="80" t="s">
        <v>122</v>
      </c>
      <c r="E43" s="396">
        <f t="shared" si="0"/>
        <v>15.366126060000001</v>
      </c>
      <c r="F43" s="397"/>
    </row>
    <row r="44" spans="2:6" ht="18.75">
      <c r="B44" s="381" t="s">
        <v>33</v>
      </c>
      <c r="C44" s="382"/>
      <c r="D44" s="79" t="s">
        <v>123</v>
      </c>
      <c r="E44" s="396">
        <f t="shared" si="0"/>
        <v>12.910769949999999</v>
      </c>
      <c r="F44" s="397"/>
    </row>
    <row r="45" spans="2:6" ht="37.5">
      <c r="B45" s="381" t="s">
        <v>36</v>
      </c>
      <c r="C45" s="382"/>
      <c r="D45" s="80" t="s">
        <v>124</v>
      </c>
      <c r="E45" s="396">
        <f t="shared" si="0"/>
        <v>12.099405769999999</v>
      </c>
      <c r="F45" s="397"/>
    </row>
    <row r="46" spans="2:6" ht="75">
      <c r="B46" s="381" t="s">
        <v>37</v>
      </c>
      <c r="C46" s="382"/>
      <c r="D46" s="80" t="s">
        <v>125</v>
      </c>
      <c r="E46" s="396">
        <f t="shared" si="0"/>
        <v>40.393785430000001</v>
      </c>
      <c r="F46" s="397"/>
    </row>
    <row r="47" spans="2:6" ht="18.75">
      <c r="B47" s="381" t="s">
        <v>38</v>
      </c>
      <c r="C47" s="382"/>
      <c r="D47" s="79" t="s">
        <v>126</v>
      </c>
      <c r="E47" s="396">
        <f t="shared" si="0"/>
        <v>27.505683780000002</v>
      </c>
      <c r="F47" s="397"/>
    </row>
    <row r="48" spans="2:6" ht="18.75">
      <c r="B48" s="381" t="s">
        <v>39</v>
      </c>
      <c r="C48" s="382"/>
      <c r="D48" s="79" t="s">
        <v>127</v>
      </c>
      <c r="E48" s="396">
        <f t="shared" si="0"/>
        <v>19.623499880000001</v>
      </c>
      <c r="F48" s="397"/>
    </row>
    <row r="49" spans="2:6" ht="18.75">
      <c r="B49" s="381" t="s">
        <v>53</v>
      </c>
      <c r="C49" s="382"/>
      <c r="D49" s="79" t="s">
        <v>128</v>
      </c>
      <c r="E49" s="396">
        <f t="shared" si="0"/>
        <v>17.883008</v>
      </c>
      <c r="F49" s="397"/>
    </row>
    <row r="50" spans="2:6" ht="18.75">
      <c r="B50" s="385" t="s">
        <v>41</v>
      </c>
      <c r="C50" s="386"/>
      <c r="D50" s="77"/>
      <c r="E50" s="391">
        <f>SUM(E41:F49)</f>
        <v>663.63221447000012</v>
      </c>
      <c r="F50" s="392"/>
    </row>
    <row r="51" spans="2:6">
      <c r="E51" s="58"/>
    </row>
    <row r="54" spans="2:6" ht="75">
      <c r="B54" s="385" t="s">
        <v>205</v>
      </c>
      <c r="C54" s="386"/>
      <c r="D54" s="187" t="s">
        <v>204</v>
      </c>
      <c r="E54" s="389"/>
      <c r="F54" s="390"/>
    </row>
    <row r="55" spans="2:6" ht="18.75">
      <c r="B55" s="381" t="s">
        <v>32</v>
      </c>
      <c r="C55" s="382"/>
      <c r="D55" s="172">
        <f>+E41</f>
        <v>503.60188204000002</v>
      </c>
      <c r="E55" s="383"/>
      <c r="F55" s="384"/>
    </row>
    <row r="56" spans="2:6" ht="18.75">
      <c r="B56" s="381" t="s">
        <v>35</v>
      </c>
      <c r="C56" s="382"/>
      <c r="D56" s="172">
        <f t="shared" ref="D56:D63" si="1">+E42</f>
        <v>14.248053560000001</v>
      </c>
      <c r="E56" s="383"/>
      <c r="F56" s="384"/>
    </row>
    <row r="57" spans="2:6" ht="18.75">
      <c r="B57" s="381" t="s">
        <v>34</v>
      </c>
      <c r="C57" s="382"/>
      <c r="D57" s="172">
        <f t="shared" si="1"/>
        <v>15.366126060000001</v>
      </c>
      <c r="E57" s="383"/>
      <c r="F57" s="384"/>
    </row>
    <row r="58" spans="2:6" ht="18.75">
      <c r="B58" s="381" t="s">
        <v>33</v>
      </c>
      <c r="C58" s="382"/>
      <c r="D58" s="172">
        <f t="shared" si="1"/>
        <v>12.910769949999999</v>
      </c>
      <c r="E58" s="383"/>
      <c r="F58" s="384"/>
    </row>
    <row r="59" spans="2:6" ht="18.75">
      <c r="B59" s="381" t="s">
        <v>36</v>
      </c>
      <c r="C59" s="382"/>
      <c r="D59" s="172">
        <f t="shared" si="1"/>
        <v>12.099405769999999</v>
      </c>
      <c r="E59" s="383"/>
      <c r="F59" s="384"/>
    </row>
    <row r="60" spans="2:6" ht="18.75">
      <c r="B60" s="381" t="s">
        <v>37</v>
      </c>
      <c r="C60" s="382"/>
      <c r="D60" s="172">
        <f t="shared" si="1"/>
        <v>40.393785430000001</v>
      </c>
      <c r="E60" s="383"/>
      <c r="F60" s="384"/>
    </row>
    <row r="61" spans="2:6" ht="18.75">
      <c r="B61" s="381" t="s">
        <v>38</v>
      </c>
      <c r="C61" s="382"/>
      <c r="D61" s="172">
        <f t="shared" si="1"/>
        <v>27.505683780000002</v>
      </c>
      <c r="E61" s="383"/>
      <c r="F61" s="384"/>
    </row>
    <row r="62" spans="2:6" ht="18.75">
      <c r="B62" s="381" t="s">
        <v>39</v>
      </c>
      <c r="C62" s="382"/>
      <c r="D62" s="172">
        <f t="shared" si="1"/>
        <v>19.623499880000001</v>
      </c>
      <c r="E62" s="383"/>
      <c r="F62" s="384"/>
    </row>
    <row r="63" spans="2:6" ht="18.75">
      <c r="B63" s="381" t="s">
        <v>53</v>
      </c>
      <c r="C63" s="382"/>
      <c r="D63" s="172">
        <f t="shared" si="1"/>
        <v>17.883008</v>
      </c>
      <c r="E63" s="383"/>
      <c r="F63" s="384"/>
    </row>
    <row r="64" spans="2:6" ht="18.75">
      <c r="B64" s="385" t="s">
        <v>41</v>
      </c>
      <c r="C64" s="386"/>
      <c r="D64" s="188">
        <f>SUM(D55:D63)</f>
        <v>663.63221447000012</v>
      </c>
      <c r="E64" s="387"/>
      <c r="F64" s="388"/>
    </row>
  </sheetData>
  <mergeCells count="59">
    <mergeCell ref="V4:AE4"/>
    <mergeCell ref="X5:AC5"/>
    <mergeCell ref="B30:F30"/>
    <mergeCell ref="B31:F31"/>
    <mergeCell ref="B32:F32"/>
    <mergeCell ref="B4:N4"/>
    <mergeCell ref="B5:N5"/>
    <mergeCell ref="B7:N7"/>
    <mergeCell ref="B6:N6"/>
    <mergeCell ref="C9:D9"/>
    <mergeCell ref="E46:F46"/>
    <mergeCell ref="E47:F47"/>
    <mergeCell ref="E48:F48"/>
    <mergeCell ref="E49:F49"/>
    <mergeCell ref="B29:F29"/>
    <mergeCell ref="E40:F40"/>
    <mergeCell ref="E41:F41"/>
    <mergeCell ref="E42:F42"/>
    <mergeCell ref="B33:F33"/>
    <mergeCell ref="B34:F34"/>
    <mergeCell ref="B35:F35"/>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B54:C54"/>
    <mergeCell ref="E54:F54"/>
    <mergeCell ref="B55:C55"/>
    <mergeCell ref="E55:F55"/>
    <mergeCell ref="B56:C56"/>
    <mergeCell ref="E56:F56"/>
    <mergeCell ref="B57:C57"/>
    <mergeCell ref="E57:F57"/>
    <mergeCell ref="B58:C58"/>
    <mergeCell ref="E58:F58"/>
    <mergeCell ref="B59:C59"/>
    <mergeCell ref="E59:F59"/>
    <mergeCell ref="B63:C63"/>
    <mergeCell ref="E63:F63"/>
    <mergeCell ref="B64:C64"/>
    <mergeCell ref="E64:F64"/>
    <mergeCell ref="B60:C60"/>
    <mergeCell ref="E60:F60"/>
    <mergeCell ref="B61:C61"/>
    <mergeCell ref="E61:F61"/>
    <mergeCell ref="B62:C62"/>
    <mergeCell ref="E62:F6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5:N42"/>
  <sheetViews>
    <sheetView zoomScaleNormal="100" workbookViewId="0">
      <selection activeCell="F32" sqref="F32"/>
    </sheetView>
  </sheetViews>
  <sheetFormatPr baseColWidth="10" defaultRowHeight="15"/>
  <cols>
    <col min="3" max="3" width="38" customWidth="1"/>
    <col min="4" max="4" width="37.7109375" customWidth="1"/>
    <col min="5" max="5" width="15.85546875" bestFit="1" customWidth="1"/>
    <col min="8" max="8" width="37.7109375" bestFit="1" customWidth="1"/>
    <col min="9" max="9" width="23" customWidth="1"/>
    <col min="10" max="10" width="30.85546875" customWidth="1"/>
    <col min="11" max="11" width="41.85546875" style="20" customWidth="1"/>
    <col min="12" max="12" width="39.5703125" customWidth="1"/>
    <col min="13" max="13" width="28.42578125" customWidth="1"/>
  </cols>
  <sheetData>
    <row r="5" spans="3:12" ht="28.5">
      <c r="C5" s="414" t="s">
        <v>188</v>
      </c>
      <c r="D5" s="415"/>
      <c r="E5" s="415"/>
      <c r="F5" s="415"/>
      <c r="G5" s="415"/>
      <c r="H5" s="415"/>
      <c r="I5" s="415"/>
      <c r="J5" s="415"/>
      <c r="K5" s="415"/>
      <c r="L5" s="416"/>
    </row>
    <row r="7" spans="3:12" ht="15.75" thickBot="1">
      <c r="G7" s="57"/>
      <c r="H7" s="57"/>
      <c r="I7" s="57"/>
      <c r="J7" s="57"/>
    </row>
    <row r="8" spans="3:12" ht="36" customHeight="1" thickBot="1">
      <c r="C8" s="419" t="s">
        <v>167</v>
      </c>
      <c r="D8" s="419"/>
      <c r="G8" s="149"/>
      <c r="H8" s="174"/>
      <c r="I8" s="174"/>
      <c r="J8" s="175"/>
      <c r="K8" s="175"/>
    </row>
    <row r="9" spans="3:12" ht="61.5" customHeight="1" thickBot="1">
      <c r="C9" s="124" t="s">
        <v>8</v>
      </c>
      <c r="D9" s="250">
        <v>578566857</v>
      </c>
      <c r="G9" s="149"/>
      <c r="H9" s="84"/>
      <c r="I9" s="176"/>
      <c r="J9" s="177"/>
      <c r="K9" s="177"/>
    </row>
    <row r="10" spans="3:12" ht="53.25" customHeight="1" thickBot="1">
      <c r="C10" s="124" t="s">
        <v>9</v>
      </c>
      <c r="D10" s="250">
        <v>275837143.94</v>
      </c>
      <c r="G10" s="149"/>
      <c r="H10" s="178"/>
      <c r="I10" s="179"/>
      <c r="J10" s="180"/>
      <c r="K10" s="181"/>
    </row>
    <row r="11" spans="3:12" ht="54" customHeight="1" thickBot="1">
      <c r="C11" s="124" t="s">
        <v>10</v>
      </c>
      <c r="D11" s="248">
        <f>+(D10/D9)*100</f>
        <v>47.675932453213434</v>
      </c>
      <c r="E11" s="129"/>
      <c r="G11" s="149"/>
      <c r="H11" s="178"/>
      <c r="I11" s="182"/>
      <c r="J11" s="180"/>
      <c r="K11" s="181"/>
    </row>
    <row r="12" spans="3:12" ht="19.5" thickBot="1">
      <c r="C12" s="99"/>
      <c r="D12" s="249"/>
      <c r="G12" s="149"/>
      <c r="H12" s="178"/>
      <c r="I12" s="176"/>
      <c r="J12" s="180"/>
      <c r="K12" s="181"/>
    </row>
    <row r="13" spans="3:12" ht="19.5" thickBot="1">
      <c r="C13" s="124" t="s">
        <v>18</v>
      </c>
      <c r="D13" s="98">
        <v>823</v>
      </c>
      <c r="G13" s="149"/>
      <c r="H13" s="183"/>
      <c r="I13" s="176"/>
      <c r="J13" s="180"/>
      <c r="K13" s="181"/>
    </row>
    <row r="14" spans="3:12" ht="69" customHeight="1" thickBot="1">
      <c r="C14" s="124" t="s">
        <v>17</v>
      </c>
      <c r="D14" s="98" t="s">
        <v>198</v>
      </c>
      <c r="G14" s="149"/>
      <c r="H14" s="178"/>
      <c r="I14" s="176"/>
      <c r="J14" s="180"/>
      <c r="K14" s="181"/>
    </row>
    <row r="15" spans="3:12" ht="36.75" thickBot="1">
      <c r="C15" s="124" t="s">
        <v>16</v>
      </c>
      <c r="D15" s="251">
        <v>2520</v>
      </c>
      <c r="G15" s="149"/>
      <c r="H15" s="184"/>
      <c r="I15" s="175"/>
      <c r="J15" s="180"/>
      <c r="K15" s="181"/>
    </row>
    <row r="16" spans="3:12" ht="36.75" thickBot="1">
      <c r="C16" s="124" t="s">
        <v>15</v>
      </c>
      <c r="D16" s="98">
        <v>64</v>
      </c>
      <c r="G16" s="149"/>
      <c r="H16" s="185"/>
      <c r="I16" s="185"/>
      <c r="J16" s="174"/>
      <c r="K16" s="186"/>
    </row>
    <row r="17" spans="3:14" ht="80.25" customHeight="1">
      <c r="C17" s="412" t="s">
        <v>166</v>
      </c>
      <c r="D17" s="412"/>
      <c r="G17" s="149"/>
      <c r="H17" s="174"/>
      <c r="I17" s="174"/>
      <c r="J17" s="174"/>
      <c r="K17" s="186"/>
    </row>
    <row r="18" spans="3:14" ht="18" customHeight="1">
      <c r="C18" s="413"/>
      <c r="D18" s="413"/>
      <c r="K18" s="22"/>
    </row>
    <row r="19" spans="3:14" ht="18" customHeight="1">
      <c r="C19" s="413"/>
      <c r="D19" s="413"/>
      <c r="K19" s="22"/>
    </row>
    <row r="20" spans="3:14" ht="21">
      <c r="C20" s="318" t="s">
        <v>103</v>
      </c>
      <c r="D20" s="318"/>
      <c r="E20" s="318"/>
      <c r="F20" s="318"/>
      <c r="H20" s="326" t="s">
        <v>78</v>
      </c>
      <c r="I20" s="326"/>
      <c r="K20" s="326" t="s">
        <v>78</v>
      </c>
      <c r="L20" s="326"/>
      <c r="M20" s="67"/>
    </row>
    <row r="21" spans="3:14" ht="54.75" customHeight="1" thickBot="1">
      <c r="C21" s="409" t="s">
        <v>189</v>
      </c>
      <c r="D21" s="409"/>
      <c r="E21" s="409"/>
      <c r="F21" s="409"/>
      <c r="H21" s="420" t="s">
        <v>79</v>
      </c>
      <c r="I21" s="420"/>
      <c r="K21" s="418" t="s">
        <v>168</v>
      </c>
      <c r="L21" s="418"/>
      <c r="M21" s="69"/>
    </row>
    <row r="22" spans="3:14" ht="19.5" thickBot="1">
      <c r="C22" s="100" t="s">
        <v>80</v>
      </c>
      <c r="D22" s="101" t="s">
        <v>81</v>
      </c>
      <c r="E22" s="109" t="s">
        <v>156</v>
      </c>
      <c r="F22" s="109" t="s">
        <v>154</v>
      </c>
      <c r="H22" s="407" t="s">
        <v>190</v>
      </c>
      <c r="I22" s="407"/>
      <c r="K22" s="407" t="s">
        <v>191</v>
      </c>
      <c r="L22" s="407"/>
      <c r="M22" s="68"/>
    </row>
    <row r="23" spans="3:14" ht="32.25" thickBot="1">
      <c r="C23" s="112" t="s">
        <v>157</v>
      </c>
      <c r="D23" s="110"/>
      <c r="E23" s="111"/>
      <c r="F23" s="111"/>
      <c r="H23" s="407" t="s">
        <v>86</v>
      </c>
      <c r="I23" s="407"/>
      <c r="K23" s="417" t="s">
        <v>87</v>
      </c>
      <c r="L23" s="417"/>
      <c r="M23" s="70"/>
    </row>
    <row r="24" spans="3:14" ht="60.75" thickBot="1">
      <c r="C24" s="102" t="s">
        <v>82</v>
      </c>
      <c r="D24" s="103" t="s">
        <v>83</v>
      </c>
      <c r="E24" s="113">
        <v>823</v>
      </c>
      <c r="F24" s="104">
        <f>+(E24/3855)*100</f>
        <v>21.348897535667962</v>
      </c>
      <c r="H24" s="116" t="s">
        <v>2</v>
      </c>
      <c r="I24" s="117">
        <f>+D9/1000000</f>
        <v>578.56685700000003</v>
      </c>
      <c r="K24" s="410"/>
      <c r="L24" s="411"/>
      <c r="M24" s="96"/>
    </row>
    <row r="25" spans="3:14" ht="90.75" thickBot="1">
      <c r="C25" s="102" t="s">
        <v>84</v>
      </c>
      <c r="D25" s="103" t="s">
        <v>117</v>
      </c>
      <c r="E25" s="114">
        <v>28</v>
      </c>
      <c r="F25" s="104">
        <f t="shared" ref="F25:F29" si="0">+(E25/3855)*100</f>
        <v>0.72632944228274965</v>
      </c>
      <c r="H25" s="116" t="s">
        <v>76</v>
      </c>
      <c r="I25" s="117">
        <f t="shared" ref="I25" si="1">+D10/1000000</f>
        <v>275.83714393999998</v>
      </c>
      <c r="K25" s="127" t="s">
        <v>169</v>
      </c>
      <c r="L25" s="118" t="s">
        <v>155</v>
      </c>
      <c r="M25" s="94"/>
    </row>
    <row r="26" spans="3:14" ht="106.5" thickBot="1">
      <c r="C26" s="102" t="s">
        <v>85</v>
      </c>
      <c r="D26" s="103" t="s">
        <v>196</v>
      </c>
      <c r="E26" s="194">
        <v>2520</v>
      </c>
      <c r="F26" s="104">
        <f t="shared" si="0"/>
        <v>65.369649805447466</v>
      </c>
      <c r="H26" s="116" t="s">
        <v>77</v>
      </c>
      <c r="I26" s="117">
        <v>302.8</v>
      </c>
      <c r="J26" s="123"/>
      <c r="K26" s="116" t="s">
        <v>2</v>
      </c>
      <c r="L26" s="119">
        <v>11.8</v>
      </c>
      <c r="M26" s="95"/>
    </row>
    <row r="27" spans="3:14" ht="90.75" thickBot="1">
      <c r="C27" s="91" t="s">
        <v>100</v>
      </c>
      <c r="D27" s="103" t="s">
        <v>152</v>
      </c>
      <c r="E27" s="115">
        <v>419</v>
      </c>
      <c r="F27" s="104">
        <f t="shared" si="0"/>
        <v>10.869001297016862</v>
      </c>
      <c r="K27" s="116" t="s">
        <v>76</v>
      </c>
      <c r="L27" s="119">
        <v>6.6</v>
      </c>
      <c r="M27" s="95"/>
    </row>
    <row r="28" spans="3:14" ht="48" thickBot="1">
      <c r="C28" s="102" t="s">
        <v>158</v>
      </c>
      <c r="D28" s="103"/>
      <c r="E28" s="115"/>
      <c r="F28" s="104"/>
      <c r="K28" s="116" t="s">
        <v>77</v>
      </c>
      <c r="L28" s="119">
        <v>5.2</v>
      </c>
      <c r="M28" s="95"/>
    </row>
    <row r="29" spans="3:14" ht="226.5" thickBot="1">
      <c r="C29" s="92" t="s">
        <v>101</v>
      </c>
      <c r="D29" s="103" t="s">
        <v>197</v>
      </c>
      <c r="E29" s="115">
        <v>64</v>
      </c>
      <c r="F29" s="104">
        <f t="shared" si="0"/>
        <v>1.6601815823605708</v>
      </c>
      <c r="H29" s="57"/>
      <c r="I29" s="57"/>
      <c r="K29" s="120" t="s">
        <v>88</v>
      </c>
      <c r="L29" s="119">
        <v>5.5</v>
      </c>
      <c r="M29" s="95"/>
    </row>
    <row r="30" spans="3:14" ht="19.5" thickBot="1">
      <c r="C30" s="90"/>
      <c r="D30" s="93" t="s">
        <v>45</v>
      </c>
      <c r="E30" s="126">
        <f>+E24+E25+E26+E27+E29</f>
        <v>3854</v>
      </c>
      <c r="F30" s="105">
        <f>SUM(F24:F29)</f>
        <v>99.974059662775602</v>
      </c>
      <c r="H30" s="125"/>
      <c r="I30" s="125"/>
      <c r="J30" s="57"/>
      <c r="K30" s="107"/>
      <c r="L30" s="108"/>
      <c r="M30" s="106"/>
      <c r="N30" s="59"/>
    </row>
    <row r="31" spans="3:14">
      <c r="H31" s="97"/>
      <c r="I31" s="97"/>
      <c r="J31" s="97"/>
      <c r="K31" s="97"/>
      <c r="L31" s="97"/>
      <c r="M31" s="97"/>
    </row>
    <row r="32" spans="3:14">
      <c r="H32" s="97"/>
      <c r="I32" s="97"/>
      <c r="J32" s="97"/>
      <c r="K32" s="97"/>
      <c r="L32" s="97"/>
      <c r="M32" s="97"/>
    </row>
    <row r="34" spans="3:6" ht="21">
      <c r="C34" s="318" t="s">
        <v>103</v>
      </c>
      <c r="D34" s="318"/>
      <c r="E34" s="318"/>
      <c r="F34" s="189"/>
    </row>
    <row r="35" spans="3:6" ht="19.5" customHeight="1" thickBot="1">
      <c r="C35" s="409" t="s">
        <v>189</v>
      </c>
      <c r="D35" s="409"/>
      <c r="E35" s="409"/>
      <c r="F35" s="190"/>
    </row>
    <row r="36" spans="3:6" ht="19.5" thickBot="1">
      <c r="C36" s="100" t="s">
        <v>206</v>
      </c>
      <c r="D36" s="109" t="s">
        <v>156</v>
      </c>
      <c r="E36" s="109" t="s">
        <v>154</v>
      </c>
      <c r="F36" s="191"/>
    </row>
    <row r="37" spans="3:6" ht="19.5" thickBot="1">
      <c r="C37" s="102" t="s">
        <v>82</v>
      </c>
      <c r="D37" s="192">
        <v>823</v>
      </c>
      <c r="E37" s="104">
        <v>21.348897535667962</v>
      </c>
    </row>
    <row r="38" spans="3:6" ht="19.5" thickBot="1">
      <c r="C38" s="102" t="s">
        <v>84</v>
      </c>
      <c r="D38" s="193">
        <v>28</v>
      </c>
      <c r="E38" s="104">
        <v>0.72632944228274965</v>
      </c>
    </row>
    <row r="39" spans="3:6" ht="32.25" thickBot="1">
      <c r="C39" s="102" t="s">
        <v>85</v>
      </c>
      <c r="D39" s="194">
        <v>2520</v>
      </c>
      <c r="E39" s="104">
        <v>65.369649805447466</v>
      </c>
    </row>
    <row r="40" spans="3:6" ht="19.5" thickBot="1">
      <c r="C40" s="91" t="s">
        <v>100</v>
      </c>
      <c r="D40" s="194">
        <v>419</v>
      </c>
      <c r="E40" s="104">
        <v>10.869001297016862</v>
      </c>
    </row>
    <row r="41" spans="3:6" ht="32.25" thickBot="1">
      <c r="C41" s="92" t="s">
        <v>101</v>
      </c>
      <c r="D41" s="194">
        <v>64</v>
      </c>
      <c r="E41" s="104">
        <v>1.6861219195849546</v>
      </c>
    </row>
    <row r="42" spans="3:6" ht="19.5" thickBot="1">
      <c r="C42" s="90" t="s">
        <v>45</v>
      </c>
      <c r="D42" s="126">
        <v>3855</v>
      </c>
      <c r="E42" s="105">
        <v>99.999999999999986</v>
      </c>
    </row>
  </sheetData>
  <mergeCells count="16">
    <mergeCell ref="C5:L5"/>
    <mergeCell ref="K23:L23"/>
    <mergeCell ref="K22:L22"/>
    <mergeCell ref="K21:L21"/>
    <mergeCell ref="K20:L20"/>
    <mergeCell ref="C8:D8"/>
    <mergeCell ref="H22:I22"/>
    <mergeCell ref="H21:I21"/>
    <mergeCell ref="H20:I20"/>
    <mergeCell ref="H23:I23"/>
    <mergeCell ref="C34:E34"/>
    <mergeCell ref="C35:E35"/>
    <mergeCell ref="K24:L24"/>
    <mergeCell ref="C17:D19"/>
    <mergeCell ref="C20:F20"/>
    <mergeCell ref="C21:F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L24"/>
  <sheetViews>
    <sheetView zoomScaleNormal="100" workbookViewId="0">
      <selection activeCell="H19" sqref="H19"/>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0.85546875" bestFit="1" customWidth="1"/>
  </cols>
  <sheetData>
    <row r="2" spans="2:12">
      <c r="C2" s="325"/>
      <c r="D2" s="325"/>
      <c r="E2" s="325"/>
      <c r="F2" s="325"/>
      <c r="J2" s="325"/>
      <c r="K2" s="325"/>
    </row>
    <row r="3" spans="2:12">
      <c r="C3" s="71"/>
      <c r="D3" s="71"/>
      <c r="E3" s="71"/>
      <c r="F3" s="71"/>
      <c r="J3" s="71"/>
      <c r="K3" s="71"/>
    </row>
    <row r="4" spans="2:12" ht="21">
      <c r="C4" s="318" t="s">
        <v>187</v>
      </c>
      <c r="D4" s="318"/>
      <c r="E4" s="318"/>
      <c r="F4" s="318"/>
      <c r="G4" s="318"/>
      <c r="H4" s="318"/>
      <c r="I4" s="318"/>
      <c r="J4" s="318"/>
      <c r="K4" s="318"/>
    </row>
    <row r="5" spans="2:12">
      <c r="C5" s="71"/>
      <c r="D5" s="71"/>
      <c r="E5" s="71"/>
      <c r="F5" s="71"/>
      <c r="J5" s="71"/>
      <c r="K5" s="71"/>
    </row>
    <row r="6" spans="2:12" ht="15.75">
      <c r="C6" s="428" t="s">
        <v>96</v>
      </c>
      <c r="D6" s="428"/>
      <c r="E6" s="428"/>
      <c r="F6" s="428"/>
      <c r="J6" s="428" t="s">
        <v>96</v>
      </c>
      <c r="K6" s="428"/>
    </row>
    <row r="7" spans="2:12" ht="15.75">
      <c r="B7" s="19"/>
      <c r="C7" s="431" t="s">
        <v>185</v>
      </c>
      <c r="D7" s="431"/>
      <c r="E7" s="431"/>
      <c r="F7" s="431"/>
      <c r="G7" s="19"/>
      <c r="J7" s="428" t="s">
        <v>186</v>
      </c>
      <c r="K7" s="428"/>
    </row>
    <row r="8" spans="2:12" ht="15.75">
      <c r="B8" s="19"/>
      <c r="C8" s="430" t="s">
        <v>97</v>
      </c>
      <c r="D8" s="430"/>
      <c r="E8" s="430"/>
      <c r="F8" s="430"/>
      <c r="G8" s="19"/>
      <c r="J8" s="429" t="s">
        <v>67</v>
      </c>
      <c r="K8" s="429"/>
    </row>
    <row r="9" spans="2:12" ht="31.5">
      <c r="B9" s="19"/>
      <c r="C9" s="88" t="s">
        <v>42</v>
      </c>
      <c r="D9" s="88" t="s">
        <v>2</v>
      </c>
      <c r="E9" s="88" t="s">
        <v>4</v>
      </c>
      <c r="F9" s="88" t="s">
        <v>5</v>
      </c>
      <c r="G9" s="19"/>
      <c r="J9" s="88" t="s">
        <v>42</v>
      </c>
      <c r="K9" s="88" t="s">
        <v>4</v>
      </c>
    </row>
    <row r="10" spans="2:12" ht="29.25" customHeight="1">
      <c r="B10" s="19"/>
      <c r="C10" s="61" t="s">
        <v>90</v>
      </c>
      <c r="D10" s="244">
        <v>266787452</v>
      </c>
      <c r="E10" s="245">
        <v>88778003.620000005</v>
      </c>
      <c r="F10" s="242">
        <f>+(E10/D10)*100</f>
        <v>33.276678852197293</v>
      </c>
      <c r="G10" s="19"/>
      <c r="H10" s="81"/>
      <c r="J10" s="61" t="s">
        <v>90</v>
      </c>
      <c r="K10" s="246">
        <f>+E10/1000000</f>
        <v>88.778003620000007</v>
      </c>
      <c r="L10" s="195">
        <f>+K10+K11+K12+K13+K14+K15</f>
        <v>663.63221447000001</v>
      </c>
    </row>
    <row r="11" spans="2:12" ht="43.5" customHeight="1">
      <c r="B11" s="19"/>
      <c r="C11" s="61" t="s">
        <v>91</v>
      </c>
      <c r="D11" s="244">
        <v>721480324</v>
      </c>
      <c r="E11" s="245">
        <v>211635561.78999999</v>
      </c>
      <c r="F11" s="242">
        <f t="shared" ref="F11:F16" si="0">+(E11/D11)*100</f>
        <v>29.333518150108272</v>
      </c>
      <c r="G11" s="19"/>
      <c r="H11" s="81"/>
      <c r="J11" s="61" t="s">
        <v>91</v>
      </c>
      <c r="K11" s="246">
        <f t="shared" ref="K11:K13" si="1">+E11/1000000</f>
        <v>211.63556179</v>
      </c>
    </row>
    <row r="12" spans="2:12" ht="62.25" customHeight="1">
      <c r="B12" s="19"/>
      <c r="C12" s="61" t="s">
        <v>92</v>
      </c>
      <c r="D12" s="244">
        <v>92383097</v>
      </c>
      <c r="E12" s="245">
        <v>36265283.909999996</v>
      </c>
      <c r="F12" s="242">
        <f t="shared" si="0"/>
        <v>39.255323849989566</v>
      </c>
      <c r="G12" s="19"/>
      <c r="H12" s="81"/>
      <c r="J12" s="61" t="s">
        <v>92</v>
      </c>
      <c r="K12" s="246">
        <f t="shared" si="1"/>
        <v>36.265283909999994</v>
      </c>
    </row>
    <row r="13" spans="2:12" ht="40.5" customHeight="1">
      <c r="B13" s="19"/>
      <c r="C13" s="54" t="s">
        <v>93</v>
      </c>
      <c r="D13" s="244">
        <v>783379163</v>
      </c>
      <c r="E13" s="245">
        <v>164610718.75999999</v>
      </c>
      <c r="F13" s="242">
        <f t="shared" si="0"/>
        <v>21.012904929665584</v>
      </c>
      <c r="G13" s="19"/>
      <c r="H13" s="81"/>
      <c r="J13" s="61" t="s">
        <v>93</v>
      </c>
      <c r="K13" s="246">
        <f t="shared" si="1"/>
        <v>164.61071876</v>
      </c>
    </row>
    <row r="14" spans="2:12" ht="41.25" customHeight="1">
      <c r="B14" s="19"/>
      <c r="C14" s="54" t="s">
        <v>94</v>
      </c>
      <c r="D14" s="244">
        <v>12018694</v>
      </c>
      <c r="E14" s="245">
        <v>4855316.2300000004</v>
      </c>
      <c r="F14" s="242">
        <f t="shared" si="0"/>
        <v>40.398035177532606</v>
      </c>
      <c r="G14" s="19"/>
      <c r="H14" s="81"/>
      <c r="J14" s="61" t="s">
        <v>94</v>
      </c>
      <c r="K14" s="246">
        <f>+E14/1000000</f>
        <v>4.8553162300000006</v>
      </c>
    </row>
    <row r="15" spans="2:12" ht="30.75">
      <c r="B15" s="19"/>
      <c r="C15" s="54" t="s">
        <v>95</v>
      </c>
      <c r="D15" s="244">
        <v>323053270</v>
      </c>
      <c r="E15" s="245">
        <v>157487330.16</v>
      </c>
      <c r="F15" s="242">
        <f t="shared" si="0"/>
        <v>48.749647437402501</v>
      </c>
      <c r="G15" s="19"/>
      <c r="H15" s="81"/>
      <c r="J15" s="61" t="s">
        <v>95</v>
      </c>
      <c r="K15" s="246">
        <f>+E15/1000000</f>
        <v>157.48733016</v>
      </c>
    </row>
    <row r="16" spans="2:12" ht="18">
      <c r="B16" s="19"/>
      <c r="C16" s="88" t="s">
        <v>45</v>
      </c>
      <c r="D16" s="89">
        <f>SUM(D10:D15)</f>
        <v>2199102000</v>
      </c>
      <c r="E16" s="89">
        <f>SUM(E10:E15)</f>
        <v>663632214.46999991</v>
      </c>
      <c r="F16" s="243">
        <f t="shared" si="0"/>
        <v>30.177418531291405</v>
      </c>
      <c r="G16" s="19"/>
      <c r="J16" s="88" t="s">
        <v>45</v>
      </c>
      <c r="K16" s="247">
        <f>SUM(K10:K15)</f>
        <v>663.63221447000001</v>
      </c>
    </row>
    <row r="17" spans="2:7">
      <c r="B17" s="19"/>
      <c r="C17" s="55"/>
      <c r="D17" s="55"/>
      <c r="E17" s="55"/>
      <c r="F17" s="55"/>
      <c r="G17" s="19"/>
    </row>
    <row r="18" spans="2:7">
      <c r="B18" s="19"/>
      <c r="C18" s="55"/>
      <c r="D18" s="55"/>
      <c r="E18" s="55"/>
      <c r="F18" s="55"/>
      <c r="G18" s="19"/>
    </row>
    <row r="19" spans="2:7">
      <c r="B19" s="19"/>
      <c r="C19" s="19"/>
      <c r="D19" s="19"/>
      <c r="E19" s="19"/>
      <c r="F19" s="19"/>
      <c r="G19" s="19"/>
    </row>
    <row r="20" spans="2:7" ht="21" customHeight="1">
      <c r="B20" s="19"/>
      <c r="C20" s="164"/>
      <c r="D20" s="165"/>
      <c r="E20" s="165"/>
      <c r="F20" s="165"/>
      <c r="G20" s="19"/>
    </row>
    <row r="21" spans="2:7" ht="20.25" customHeight="1">
      <c r="B21" s="19"/>
      <c r="C21" s="423" t="s">
        <v>89</v>
      </c>
      <c r="D21" s="424"/>
      <c r="E21" s="424"/>
      <c r="F21" s="424"/>
      <c r="G21" s="19"/>
    </row>
    <row r="22" spans="2:7" ht="126" customHeight="1">
      <c r="C22" s="421" t="s">
        <v>194</v>
      </c>
      <c r="D22" s="422"/>
      <c r="E22" s="422"/>
      <c r="F22" s="422"/>
    </row>
    <row r="24" spans="2:7" ht="39" customHeight="1">
      <c r="C24" s="425" t="s">
        <v>129</v>
      </c>
      <c r="D24" s="426"/>
      <c r="E24" s="426"/>
      <c r="F24" s="427"/>
    </row>
  </sheetData>
  <mergeCells count="12">
    <mergeCell ref="J2:K2"/>
    <mergeCell ref="C8:F8"/>
    <mergeCell ref="C7:F7"/>
    <mergeCell ref="C6:F6"/>
    <mergeCell ref="C2:F2"/>
    <mergeCell ref="C4:K4"/>
    <mergeCell ref="C22:F22"/>
    <mergeCell ref="C21:F21"/>
    <mergeCell ref="C24:F24"/>
    <mergeCell ref="J6:K6"/>
    <mergeCell ref="J7:K7"/>
    <mergeCell ref="J8:K8"/>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2025-08-13T16:40:53Z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