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andra.montavan\Desktop\TABLERO ELECTRÓNICO MAGA\octubre\"/>
    </mc:Choice>
  </mc:AlternateContent>
  <xr:revisionPtr revIDLastSave="0" documentId="8_{43FA7792-1FAC-4535-BD91-D6CF6F228461}" xr6:coauthVersionLast="47" xr6:coauthVersionMax="47" xr10:uidLastSave="{00000000-0000-0000-0000-000000000000}"/>
  <bookViews>
    <workbookView xWindow="-120" yWindow="-120" windowWidth="29040" windowHeight="15720" tabRatio="773"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FINALIDAD'!$J$70</definedName>
    <definedName name="_xlnm.Print_Area" localSheetId="0">TABLERO!$A$1:$O$33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9" i="2" l="1"/>
  <c r="S9" i="2"/>
  <c r="R9" i="2"/>
  <c r="I31" i="5"/>
  <c r="I32" i="5"/>
  <c r="I33" i="5"/>
  <c r="M33" i="5"/>
  <c r="M32" i="5"/>
  <c r="M31" i="5"/>
  <c r="D49" i="5"/>
  <c r="F32" i="5"/>
  <c r="F33" i="5"/>
  <c r="F34" i="5"/>
  <c r="F36" i="5"/>
  <c r="F31" i="5"/>
  <c r="E37" i="5"/>
  <c r="N19" i="1"/>
  <c r="N16" i="6" l="1"/>
  <c r="N11" i="6"/>
  <c r="N12" i="6"/>
  <c r="N13" i="6"/>
  <c r="N14" i="6"/>
  <c r="N15" i="6"/>
  <c r="N10" i="6"/>
  <c r="M16" i="6"/>
  <c r="F16" i="6"/>
  <c r="L23" i="4"/>
  <c r="L24" i="4"/>
  <c r="L25" i="4"/>
  <c r="L26" i="4"/>
  <c r="L22" i="4"/>
  <c r="U9" i="2"/>
  <c r="L11" i="6" l="1"/>
  <c r="L12" i="6"/>
  <c r="L13" i="6"/>
  <c r="L14" i="6"/>
  <c r="L15" i="6"/>
  <c r="L10" i="6"/>
  <c r="K11" i="6"/>
  <c r="K12" i="6"/>
  <c r="K13" i="6"/>
  <c r="K14" i="6"/>
  <c r="K15" i="6"/>
  <c r="K10" i="6"/>
  <c r="D27" i="4"/>
  <c r="D28" i="4"/>
  <c r="D29" i="4"/>
  <c r="D30" i="4"/>
  <c r="D31" i="4"/>
  <c r="D32" i="4"/>
  <c r="D33" i="4"/>
  <c r="D26" i="4"/>
  <c r="F11" i="6"/>
  <c r="F12" i="6"/>
  <c r="F13" i="6"/>
  <c r="F14" i="6"/>
  <c r="F15" i="6"/>
  <c r="F10" i="6"/>
  <c r="D18" i="4"/>
  <c r="H16" i="1" s="1"/>
  <c r="H8" i="1"/>
  <c r="H9" i="1"/>
  <c r="H10" i="1"/>
  <c r="H11" i="1"/>
  <c r="H12" i="1"/>
  <c r="H13" i="1"/>
  <c r="H14" i="1"/>
  <c r="H15" i="1"/>
  <c r="L16" i="6" l="1"/>
  <c r="K16" i="6"/>
  <c r="D34" i="4"/>
  <c r="F37" i="5"/>
  <c r="D21" i="3"/>
  <c r="E42" i="3"/>
  <c r="D56" i="3" s="1"/>
  <c r="E43" i="3"/>
  <c r="D57" i="3" s="1"/>
  <c r="E44" i="3"/>
  <c r="D58" i="3" s="1"/>
  <c r="E45" i="3"/>
  <c r="D59" i="3" s="1"/>
  <c r="E46" i="3"/>
  <c r="D60" i="3" s="1"/>
  <c r="E47" i="3"/>
  <c r="D61" i="3" s="1"/>
  <c r="E48" i="3"/>
  <c r="D62" i="3" s="1"/>
  <c r="E49" i="3"/>
  <c r="D63" i="3" s="1"/>
  <c r="E41" i="3"/>
  <c r="D55" i="3" s="1"/>
  <c r="D64" i="3" l="1"/>
  <c r="E50" i="3"/>
  <c r="F27" i="1"/>
  <c r="N21" i="1"/>
  <c r="G28" i="1"/>
  <c r="G29" i="1"/>
  <c r="G30" i="1"/>
  <c r="G31" i="1"/>
  <c r="G32" i="1"/>
  <c r="F28" i="1"/>
  <c r="F29" i="1"/>
  <c r="F30" i="1"/>
  <c r="F31" i="1"/>
  <c r="F32" i="1"/>
  <c r="G27" i="1"/>
  <c r="D16" i="6"/>
  <c r="E16" i="6"/>
  <c r="F10" i="2"/>
  <c r="F16" i="1" s="1"/>
  <c r="F12" i="1"/>
  <c r="F8" i="1"/>
  <c r="L27" i="4" l="1"/>
  <c r="L15" i="4"/>
  <c r="K8" i="1" l="1"/>
  <c r="K9" i="1"/>
  <c r="K10" i="1"/>
  <c r="K11" i="1"/>
  <c r="K12" i="1"/>
  <c r="K13" i="1"/>
  <c r="K14" i="1"/>
  <c r="K15" i="1"/>
  <c r="K16" i="1"/>
  <c r="N20" i="1"/>
  <c r="K17" i="1" l="1"/>
  <c r="N12" i="1"/>
  <c r="N8" i="1"/>
  <c r="H19" i="1"/>
  <c r="H20" i="1"/>
  <c r="H21" i="1"/>
  <c r="H22" i="1"/>
  <c r="H18" i="1"/>
  <c r="G33" i="1" l="1"/>
  <c r="F33" i="1"/>
  <c r="H23" i="1"/>
  <c r="H27" i="1"/>
  <c r="H28" i="1"/>
  <c r="N16" i="1"/>
  <c r="H32" i="1"/>
  <c r="H29" i="1"/>
  <c r="H30" i="1"/>
  <c r="H31" i="1"/>
  <c r="H33" i="1" l="1"/>
</calcChain>
</file>

<file path=xl/sharedStrings.xml><?xml version="1.0" encoding="utf-8"?>
<sst xmlns="http://schemas.openxmlformats.org/spreadsheetml/2006/main" count="340" uniqueCount="226">
  <si>
    <t>AUTORIDADES</t>
  </si>
  <si>
    <t>SERVICIOS PERSONALES, TÉCNICOS Y PROFESIONALES</t>
  </si>
  <si>
    <t>Presupuesto vigente</t>
  </si>
  <si>
    <t>Descripción del programa</t>
  </si>
  <si>
    <t>Presupuesto ejecutado</t>
  </si>
  <si>
    <t>Procentaje de ejecución</t>
  </si>
  <si>
    <t>Información Pública</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</si>
  <si>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</si>
  <si>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</si>
  <si>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</si>
  <si>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</si>
  <si>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</si>
  <si>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</si>
  <si>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</si>
  <si>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</si>
  <si>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</si>
  <si>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</si>
  <si>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</si>
  <si>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</si>
  <si>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 xml:space="preserve">Viceministro de Sanidad Agropecuaria y Regulaciones </t>
  </si>
  <si>
    <t xml:space="preserve">Viceministro de Seguridad Alimentaria y Nutricional </t>
  </si>
  <si>
    <t>Viceministro de Desarrollo Económico Rural</t>
  </si>
  <si>
    <t>Viceministro Encargado de Asuntos de Petén</t>
  </si>
  <si>
    <t>PROGRAMA 01: ACTIVIDADES CENTRALES</t>
  </si>
  <si>
    <t>PROGRAMA 11: ACCESO Y DISPONIBILIDAD ALIMENTARIA</t>
  </si>
  <si>
    <t>PROGRAMA 12: INVESTIGACIÓN, RESTAURACIÓN Y CONSERVACIÓN DE SUELOS</t>
  </si>
  <si>
    <t>PROGRAMA 13: APOYO A LA PRODUCCIÓN AGRÍCOLA, PECUARIA E HIDROBIOLÓGICA</t>
  </si>
  <si>
    <t>Servicios Públicos Generales</t>
  </si>
  <si>
    <t>Asuntos Económicos</t>
  </si>
  <si>
    <t>Protección Ambiental</t>
  </si>
  <si>
    <t>Educación</t>
  </si>
  <si>
    <t>Protección Social</t>
  </si>
  <si>
    <t>Región I: Región Metropolitana</t>
  </si>
  <si>
    <t>Región IV: Región Suroriente</t>
  </si>
  <si>
    <t>Región III: Región Nororiente</t>
  </si>
  <si>
    <t>Región II: Región Norte</t>
  </si>
  <si>
    <t>Región V: Región Central</t>
  </si>
  <si>
    <t>Región VI: Región Suroccidente</t>
  </si>
  <si>
    <t>Región VII: Región Noroccidente</t>
  </si>
  <si>
    <t>Región VIII: Región Petén</t>
  </si>
  <si>
    <t>REGIÓN</t>
  </si>
  <si>
    <t>TOTAL</t>
  </si>
  <si>
    <t>PROGRAMA PRESUPUESTARIO</t>
  </si>
  <si>
    <t>PROGRAMA 14: APOYO A LA PROTECCIÓN Y BIENESTAR ANIMAL</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</si>
  <si>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</si>
  <si>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</si>
  <si>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</si>
  <si>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</si>
  <si>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</si>
  <si>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</si>
  <si>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Grupo 500: Transferencias de Capital</t>
  </si>
  <si>
    <t>Grupo 600: Activos Financieros</t>
  </si>
  <si>
    <t>Grupo 900: Asignaciones Globales</t>
  </si>
  <si>
    <t>Multiregional</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</si>
  <si>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</si>
  <si>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</si>
  <si>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</si>
  <si>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</si>
  <si>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</si>
  <si>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</si>
  <si>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</si>
  <si>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Este programa se creó por el mandato delegado al Ministerio de Agricultura Ganadería y Alimentación, a través del Decreto No. 5-2017 del Congreso de la República de Guatemala “Ley de Protección y Bienestar Animal” con el objeto de regular la protección y bienestar de los animales.</t>
  </si>
  <si>
    <t>Total</t>
  </si>
  <si>
    <t>Ministra de Agricultura, Ganadería y Alimentación</t>
  </si>
  <si>
    <t>Elmer Leonel Salazar Mejía</t>
  </si>
  <si>
    <t xml:space="preserve">Total </t>
  </si>
  <si>
    <t>(MILLONES DE QUETZALES)</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</si>
  <si>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</si>
  <si>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</si>
  <si>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</si>
  <si>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</si>
  <si>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</si>
  <si>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</si>
  <si>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</si>
  <si>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</si>
  <si>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</si>
  <si>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</si>
  <si>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Minsterio de Agricultura, Ganadería y Alimentación</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</si>
  <si>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</si>
  <si>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</si>
  <si>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</si>
  <si>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</si>
  <si>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</si>
  <si>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</si>
  <si>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(Millones de quetzales)</t>
  </si>
  <si>
    <t xml:space="preserve">% De ejecución </t>
  </si>
  <si>
    <r>
      <rPr>
        <b/>
        <sz val="12"/>
        <color theme="1"/>
        <rFont val="Arial"/>
        <family val="2"/>
      </rPr>
      <t xml:space="preserve">PROGRAMA 01: </t>
    </r>
    <r>
      <rPr>
        <sz val="12"/>
        <color theme="1"/>
        <rFont val="Arial"/>
        <family val="2"/>
      </rPr>
      <t>ACTIVIDADES CENTRALES</t>
    </r>
  </si>
  <si>
    <r>
      <rPr>
        <b/>
        <sz val="12"/>
        <color theme="1"/>
        <rFont val="Arial"/>
        <family val="2"/>
      </rPr>
      <t>PROGRAMA 11:</t>
    </r>
    <r>
      <rPr>
        <sz val="12"/>
        <color theme="1"/>
        <rFont val="Arial"/>
        <family val="2"/>
      </rPr>
      <t xml:space="preserve"> ACCESO Y DISPONIBILIDAD ALIMENTARIA</t>
    </r>
  </si>
  <si>
    <r>
      <rPr>
        <b/>
        <sz val="12"/>
        <color theme="1"/>
        <rFont val="Arial"/>
        <family val="2"/>
      </rPr>
      <t>PROGRAMA 12:</t>
    </r>
    <r>
      <rPr>
        <sz val="12"/>
        <color theme="1"/>
        <rFont val="Arial"/>
        <family val="2"/>
      </rPr>
      <t xml:space="preserve"> INVESTIGACIÓN, RESTAURACIÓN Y CONSERVACIÓN DE SUELOS</t>
    </r>
  </si>
  <si>
    <r>
      <rPr>
        <b/>
        <sz val="12"/>
        <color theme="1"/>
        <rFont val="Arial"/>
        <family val="2"/>
      </rPr>
      <t>PROGRAMA 13</t>
    </r>
    <r>
      <rPr>
        <sz val="12"/>
        <color theme="1"/>
        <rFont val="Arial"/>
        <family val="2"/>
      </rPr>
      <t>: APOYO A LA PRODUCCIÓN AGRÍCOLA, PECUARIA E HIDROBIOLÓGICA</t>
    </r>
  </si>
  <si>
    <r>
      <rPr>
        <b/>
        <sz val="12"/>
        <color theme="1"/>
        <rFont val="Arial"/>
        <family val="2"/>
      </rPr>
      <t xml:space="preserve">PROGRAMA 14: </t>
    </r>
    <r>
      <rPr>
        <sz val="12"/>
        <color theme="1"/>
        <rFont val="Arial"/>
        <family val="2"/>
      </rPr>
      <t>APOYO A LA PROTECCIÓN Y BIENESTAR ANIMAL</t>
    </r>
  </si>
  <si>
    <r>
      <rPr>
        <b/>
        <sz val="12"/>
        <color theme="1"/>
        <rFont val="Arial"/>
        <family val="2"/>
      </rPr>
      <t xml:space="preserve">PROGRAMA 99: </t>
    </r>
    <r>
      <rPr>
        <sz val="12"/>
        <color theme="1"/>
        <rFont val="Arial"/>
        <family val="2"/>
      </rPr>
      <t>PARTIDAS NO ASIGNABLES A PROGRAMAS</t>
    </r>
  </si>
  <si>
    <t xml:space="preserve">MINISTERIO DE AGRICULTURA, GANADERÍA Y ALIMENTACIÓN </t>
  </si>
  <si>
    <t>(QUETZALES)</t>
  </si>
  <si>
    <t>EJECUCIÓN PRESUPUESTARIA POR REGIÓN</t>
  </si>
  <si>
    <t>031 Jornales</t>
  </si>
  <si>
    <t>Subgrupo 18 "Servicios técnicos y profesionales"</t>
  </si>
  <si>
    <t>GESTIÓN DEL PRESUPUESTO</t>
  </si>
  <si>
    <t>Ministerio de Agricultura, Ganadería y Alimentación</t>
  </si>
  <si>
    <t>Notas:</t>
  </si>
  <si>
    <r>
      <t>Grupo 100: Servicios No</t>
    </r>
    <r>
      <rPr>
        <b/>
        <sz val="14"/>
        <color theme="1"/>
        <rFont val="Arial"/>
        <family val="2"/>
      </rPr>
      <t xml:space="preserve"> </t>
    </r>
    <r>
      <rPr>
        <sz val="14"/>
        <color theme="1"/>
        <rFont val="Arial"/>
        <family val="2"/>
      </rPr>
      <t xml:space="preserve">Personales </t>
    </r>
  </si>
  <si>
    <t xml:space="preserve">Descripción de los grupos de gasto vigentes en el MAGA </t>
  </si>
  <si>
    <t>Servidores públicos con contrato anual o renovación anual del mismo: Personal directivo con diversas especialidades: Directores Ejecutivos, Directores Técnicos y otros.</t>
  </si>
  <si>
    <t xml:space="preserve"> </t>
  </si>
  <si>
    <t>DEPRATAMENTOS</t>
  </si>
  <si>
    <t>Guatemala</t>
  </si>
  <si>
    <t>Baja Verapaz, Alta Verapaz</t>
  </si>
  <si>
    <t>El Progreso, Izabal, Zacapa, Chiquimula</t>
  </si>
  <si>
    <t>Santa Rosa, Jalapa, Jutiapa</t>
  </si>
  <si>
    <t>Sacatepéquez, Chimaltenango, Escuintla</t>
  </si>
  <si>
    <t>Sololá, Totonicapán, Quetzaltenango, Suchitepéquez, Retalhuleu, San Marcos</t>
  </si>
  <si>
    <t>Huehuetango, Quiché</t>
  </si>
  <si>
    <t>Petén</t>
  </si>
  <si>
    <t xml:space="preserve">Multiregional </t>
  </si>
  <si>
    <t>FINALIDAD</t>
  </si>
  <si>
    <t xml:space="preserve">ASUNTOS ECONÓMICOS </t>
  </si>
  <si>
    <t>Asuntos económicos, comerciales y laborales en general</t>
  </si>
  <si>
    <t>SERVICIOS PÚBLICOS GENERALES</t>
  </si>
  <si>
    <t>Administración, Gestión</t>
  </si>
  <si>
    <t xml:space="preserve">PROTECCIÓN AMBIENTAL </t>
  </si>
  <si>
    <t>A través de esta finalidad se identifican los recursos que destina el Estado a la educación. Incluye los gastos por servicios prestados a alumnos y estudiantes a título individual y los gastos en servicios colectivos.</t>
  </si>
  <si>
    <t>EDUCACIÓN</t>
  </si>
  <si>
    <t xml:space="preserve">PROTECCIÓN SOCIAL </t>
  </si>
  <si>
    <t>Los recursos que el Estado destina a la protección social a través de servicios y transferencias directas a personas y familias, así como los gastos en servicios colectivos proporcionados a grupos organizados</t>
  </si>
  <si>
    <t xml:space="preserve">1) Acceso y Disponibilidad Alimentaria, 2) Apoyo a la Producción Agrícola, Pecuaria e Hidrobiológica </t>
  </si>
  <si>
    <t xml:space="preserve">1) Actividades Centrales, 2) Acceso y Disponibilidad Alimentaria, 3) Investigación, Restauración y Conservación de Suelos; 4) Apoyo a la Producción Agrícola, Pecuaria e Hidrobiológica y; 5) Partidas no Asignables a Programas </t>
  </si>
  <si>
    <t>1) Investigación, Restauración y Conservación de Suelos y                                                                    2) Partidas no Asignables a Programas</t>
  </si>
  <si>
    <t>PROGRAMAS PRESUPUESTARIOS VINCULADOS **</t>
  </si>
  <si>
    <t>**Fuente: Sistema de Contabilidad Integrada (SICOIN)</t>
  </si>
  <si>
    <t>* Manual de Clasificaciones Presupuestarias para el Sector Público de Guatemala, Ministerio de Finanzas Públicas, Dirección Técnica del Presupuesto, 7a Edición, julio 2023</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</si>
  <si>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</si>
  <si>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</si>
  <si>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</si>
  <si>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</si>
  <si>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No. personas</t>
  </si>
  <si>
    <t>GRUPO DE GASTO 0 "SERVICIOS PERSONALES"</t>
  </si>
  <si>
    <t>SUBGRUPO DE GASTO 18 "SERVICIOS TÉCNICOS Y PROFESIONALES</t>
  </si>
  <si>
    <t>Presupuesto vigente 2025</t>
  </si>
  <si>
    <t xml:space="preserve">POR REGIÓN Y DEPARTAMENTO </t>
  </si>
  <si>
    <t>EJECUCIÓN PRESUPUESTARIA</t>
  </si>
  <si>
    <t xml:space="preserve">CONCEPTO </t>
  </si>
  <si>
    <t>María Fernanda Rivera Dávila</t>
  </si>
  <si>
    <t>José Antonio López Leonardo</t>
  </si>
  <si>
    <t>Mario Alberto Gaitán Flores</t>
  </si>
  <si>
    <t>Mayra Lissette Motta Padilla</t>
  </si>
  <si>
    <t>Se orienta a atender “agricultores familiares, población rural en situación de pobreza y extrema pobreza, con prioridad en los pueblos y comunidades indígenas y campesinas con tierra insuficiente, improductiva o sin tierra; mujeres indígenas y campesinas; así como, pequeños productores rurales”.</t>
  </si>
  <si>
    <t>Presupuesto devengado</t>
  </si>
  <si>
    <t>MAPA DE LA REPÚBLICA DE GUATEMALA, CENTRO AMÉRICA</t>
  </si>
  <si>
    <t>PRESUPUESTO VIGENTE</t>
  </si>
  <si>
    <t>PRESUPUESTO DEVENGADO</t>
  </si>
  <si>
    <t>% EJEC</t>
  </si>
  <si>
    <t>Programas</t>
  </si>
  <si>
    <t>EJECUCIÓN PRESUPUESTARIA (MILLONES DE QUETZALES)</t>
  </si>
  <si>
    <t xml:space="preserve">REGIÓN </t>
  </si>
  <si>
    <t xml:space="preserve">PERSONAL </t>
  </si>
  <si>
    <t>Está orientado a promover la investigación, restauración y conservación de suelos y el uso adecuado de los recursos naturales renovables, a través de acciones que eviten la degradación de la tierra, la salinización, el exceso de extracción de agua y la reducción de la diversidad genética agropecuaria; así como tener control de áreas de reservas territoriales del Estado.</t>
  </si>
  <si>
    <t xml:space="preserve">DESCRIPCIÓN DE FINALIDADES </t>
  </si>
  <si>
    <t>DESCRIPCIÓN *</t>
  </si>
  <si>
    <t>Los programas presupuestarios están descritos en el Tablero</t>
  </si>
  <si>
    <t xml:space="preserve">EJECUCIÓN POR REGIÓN </t>
  </si>
  <si>
    <r>
      <t xml:space="preserve">Servicios técnicos y profesionales, mediante contratos por un periodo inferior o igual  a un año , no tienen calidad de servidores públicos; de igual formas </t>
    </r>
    <r>
      <rPr>
        <b/>
        <sz val="12"/>
        <color rgb="FF002060"/>
        <rFont val="Arial"/>
        <family val="2"/>
      </rPr>
      <t xml:space="preserve">no tienen derecho a  </t>
    </r>
    <r>
      <rPr>
        <sz val="12"/>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</si>
  <si>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 xml:space="preserve">no tienen derecho a </t>
    </r>
    <r>
      <rPr>
        <sz val="12"/>
        <color rgb="FF002060"/>
        <rFont val="Arial"/>
        <family val="2"/>
      </rPr>
      <t xml:space="preserve"> prestaciones como aguinaldo, bono 14, bonos sindicales  y otros.(De igual forma se pueden contratar empresas para prestar dichos servcios).</t>
    </r>
  </si>
  <si>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</si>
  <si>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t xml:space="preserve">Se enfoca en garantizar el incremento de la producción agrícola, pecuaria e hidrobiológica, considerando que la parte fundamental para generar una producción sostenible, asequible y tecnificada es a través de intervenciones de asistencia técnica y financiera, dotación de insumos agropecuarios, así como garantizar la producción por medio del aseguramiento de las áreas productivas. </t>
  </si>
  <si>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a toda la gestión productiva del MAGA.</t>
    </r>
  </si>
  <si>
    <r>
      <t xml:space="preserve">En este programa </t>
    </r>
    <r>
      <rPr>
        <b/>
        <sz val="11"/>
        <rFont val="Arial"/>
        <family val="2"/>
      </rPr>
      <t>se asignan y transfieren los aportes</t>
    </r>
    <r>
      <rPr>
        <sz val="11"/>
        <rFont val="Arial"/>
        <family val="2"/>
      </rPr>
      <t xml:space="preserve"> a las Entidades Descentralizadas y Autónomas no Financieras, organismos regionales e interancionales,  asociaciones y cooperativas, con base a la normativa vigente (Constitución, decretos,  acuerdos guberantivos, convenios administrativos, entre otros).</t>
    </r>
  </si>
  <si>
    <t xml:space="preserve">SALDO POR DEVENGAR </t>
  </si>
  <si>
    <r>
      <rPr>
        <b/>
        <sz val="11"/>
        <color theme="1"/>
        <rFont val="Calibri"/>
        <family val="2"/>
        <scheme val="minor"/>
      </rPr>
      <t>FUNTE</t>
    </r>
    <r>
      <rPr>
        <sz val="11"/>
        <color theme="1"/>
        <rFont val="Calibri"/>
        <family val="2"/>
        <scheme val="minor"/>
      </rPr>
      <t>: SISTEMA DE CONTABILIDAD INTEGRADO (SICOIN)</t>
    </r>
  </si>
  <si>
    <t>(DEVENGADO)</t>
  </si>
  <si>
    <t xml:space="preserve">Total personal </t>
  </si>
  <si>
    <t>Programa</t>
  </si>
  <si>
    <t xml:space="preserve">% EJECUCIÓN </t>
  </si>
  <si>
    <t>Saldo por devengar</t>
  </si>
  <si>
    <r>
      <t xml:space="preserve">000 SERVICIOS PERSONALES: </t>
    </r>
    <r>
      <rPr>
        <sz val="16"/>
        <rFont val="Arial"/>
        <family val="2"/>
      </rPr>
      <t>Sueldos y honorarios a trabajadores y personal que presta servicios temporales.</t>
    </r>
  </si>
  <si>
    <r>
      <t xml:space="preserve">500 TRANSFERENCIAS DE CAPITAL: </t>
    </r>
    <r>
      <rPr>
        <sz val="16"/>
        <rFont val="Arial"/>
        <family val="2"/>
      </rPr>
      <t>Destinadas a la formación de capital, a través de organismos, instituciones u organizaciones no gubernamentales. Pueden estar orientadas a organismos internacionales, regionales y gobiernos Ejemplo: otorgamiento de créditos a productores para compra de fincas por el Fondo de Tierras -FONTIERRAS-; adquisición de equipo por la Escuela Nacional Central de Agricultura -ENCA-, para la realización de actividades propias de la misma.</t>
    </r>
  </si>
  <si>
    <r>
      <rPr>
        <b/>
        <sz val="14"/>
        <rFont val="Calibri"/>
        <family val="2"/>
        <scheme val="minor"/>
      </rPr>
      <t>Fuente</t>
    </r>
    <r>
      <rPr>
        <sz val="14"/>
        <rFont val="Calibri"/>
        <family val="2"/>
        <scheme val="minor"/>
      </rPr>
      <t>: Manual de Clasificaciones Presupuestarias para el Sector Público de Guatemala, Ministerio de Finanzas Públicas, Dirección Técnica del Presupuesto, 7a Edición, julio 2023</t>
    </r>
  </si>
  <si>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Ministerio de Finanzas Públicas)</t>
    </r>
  </si>
  <si>
    <r>
      <t xml:space="preserve">100 SERVICIOS NO PERSONALES: </t>
    </r>
    <r>
      <rPr>
        <sz val="16"/>
        <rFont val="Arial"/>
        <family val="2"/>
      </rPr>
      <t>Energía eléctrica, agua, internet, reparaciones de equipo de transporte, extracción de basura y otros.</t>
    </r>
  </si>
  <si>
    <r>
      <t xml:space="preserve">200 MATERIALES Y SUMINISTROS: </t>
    </r>
    <r>
      <rPr>
        <sz val="16"/>
        <rFont val="Arial"/>
        <family val="2"/>
      </rPr>
      <t>Para compra de alimentos, semillas, fertilizantes, papel de escritorio, plántulas, combustibles y lubricantes etc.</t>
    </r>
  </si>
  <si>
    <r>
      <t xml:space="preserve">600 ACTIVOS FINANCIEROS: </t>
    </r>
    <r>
      <rPr>
        <sz val="16"/>
        <rFont val="Arial"/>
        <family val="2"/>
      </rPr>
      <t xml:space="preserve">Financiamiento reembolsable a productores organizados, agricultores, porcicultores, avicultores y otros (Se administra a través del Fondo Nacional para la Reactivación y Modernización de la Actividad Agropecuaria -FONAGRO-. </t>
    </r>
  </si>
  <si>
    <t>1) Apoyo a la Protección y Bienestar Animal : Promueve el trato digno hacia los animales a través de  la educación, protección,  fomento de   valores y  desarrollo de la regulación necesaria para su protección y bienestar. Tiene como base legal el Decreto No. 5-2017 del Congreso de la República de Guatemala "Ley de Protección y Bienestar Animal"</t>
  </si>
  <si>
    <t>1) Apoyo a la Producción Agrícola, Pecuaria e Hidrobiológica: A dicho programa pertenecen las  Escuelas de Formación Agrícola de Sololá, San Marcos, Jacaltenango y Cobán;  las cuales buscan la formación de jóvenes (hombres y mujeres) a nivel medio en las diferentes ramas de especialización: producción agrícola, pecuaria, forestal e hidrobiológica, administración de recursos naturales renovables y no renovables, así también la agroindustria.
                                                                                                                                                               Adicionalmente, como parte del servicio de extensión en apoyo a la juventud, se cuenta con capacitaciones y asistencia técnica en actividades agrícolas, pecuarias y forestales a grupos integrales de jóvenes y adolescentes en el área rural.</t>
  </si>
  <si>
    <r>
      <rPr>
        <b/>
        <sz val="12"/>
        <color theme="1"/>
        <rFont val="Calibri"/>
        <family val="2"/>
        <scheme val="minor"/>
      </rPr>
      <t>FUNTE</t>
    </r>
    <r>
      <rPr>
        <sz val="12"/>
        <color theme="1"/>
        <rFont val="Calibri"/>
        <family val="2"/>
        <scheme val="minor"/>
      </rPr>
      <t>: SISTEMA DE CONTABILIDAD INTEGRADO (SICOIN)</t>
    </r>
  </si>
  <si>
    <t>Ejecucción presupuestaria del subgrupo 18 "Servicios técnicos y profesionales"</t>
  </si>
  <si>
    <t>SERVICIOS PERSONALES, TÉCNICOS Y PROFESIONALES                                                     (Quetzales)</t>
  </si>
  <si>
    <t>EJECUCIÓN PRESUPUESTARIA INSTIUCIONAL A 31 DE OCTUBRE  DE 2025</t>
  </si>
  <si>
    <t>EJECUCIÓN PRESUPUESTARIA INSITITUCIONAL AL 31 DE OCTUBRE   DE 2025</t>
  </si>
  <si>
    <t>MAGA AL 31 DE OCTUBRE  DE 2025</t>
  </si>
  <si>
    <t>EJECUCIÓN PRESUPUESTARIA 
POR FINALIDAD  A 31 DE OCTUBRE DE 2025                                                             (Quetzales)</t>
  </si>
  <si>
    <t>EJECUCIÓN PRESUPUESTARIA POR GRUPO DE GASTO  Y FINALIDAD AL 31 DE OCTUBRE DE 2025</t>
  </si>
  <si>
    <t>EJECUCIÓN PRESUPUESTARIA POR GRUPO DE GASTO  AL 31 DE  OCTUBRE  DE 2025</t>
  </si>
  <si>
    <t>EJECUCIÓN 
POR FINALIDAD  A 31 DE OCTUBRE DE 2025                                                                                             (Millones de quetzales)</t>
  </si>
  <si>
    <r>
      <t xml:space="preserve">300 PROPIEDAD, PLANTA, EQUIPO E INTANGIBLES: </t>
    </r>
    <r>
      <rPr>
        <sz val="16"/>
        <rFont val="Arial"/>
        <family val="2"/>
      </rPr>
      <t>Compra de computadoras, inversión en sistemas de riego, mobiliario, equipo de laboratorio, construcción de centros de acopio, compra de vehículos de transporte y otros</t>
    </r>
    <r>
      <rPr>
        <b/>
        <sz val="16"/>
        <rFont val="Arial"/>
        <family val="2"/>
      </rPr>
      <t>.</t>
    </r>
  </si>
  <si>
    <t>A 31 DE OCTUBRE DE 2025</t>
  </si>
  <si>
    <t>SERVICIOS PERSONALES, TÉCNICOS Y PROFESIONALES, AL 31 DE OCTUBRE DE  2025</t>
  </si>
  <si>
    <t>CARACTERÍSTICAS DEL PERSONAL QUE LABORA EN EL MAGA AL 31 DE  OCTUBRE  2025</t>
  </si>
  <si>
    <t>Al 31 de octubre de 2025</t>
  </si>
  <si>
    <t>Al 30 de octubre  de 2025</t>
  </si>
  <si>
    <t>PERSONAL QUE LABORA EN EL MAGA                                                                           AL 31 OCTUBRE   DE  2025</t>
  </si>
  <si>
    <t>EJECUCIÓN PRESUPUESTARIA POR PROGRAMA AL 31 OCTUBRE  DE 2025</t>
  </si>
  <si>
    <t>EJECUCIÓN PRESUPUESTARIA POR PROGRAMA AL 31 DE OCTUBRE  DE 2025</t>
  </si>
  <si>
    <t>EJECUCIÓN PRESUPUESTARIA POR PROGRAMA AL 31 DE OCTUBRE DE 2025                                                                                                                                                                                                                                                                                                                                                                                                                                                                                                                                            (MILLONES DE QUETZALES)</t>
  </si>
  <si>
    <t xml:space="preserve">ACTUALIZADO AL 31 DE OCTUBRE </t>
  </si>
  <si>
    <t xml:space="preserve">                  0                                                                     30                                                                416</t>
  </si>
  <si>
    <r>
      <rPr>
        <b/>
        <sz val="24"/>
        <color theme="0"/>
        <rFont val="Calibri"/>
        <family val="2"/>
        <scheme val="minor"/>
      </rPr>
      <t xml:space="preserve">GRUPO DE GASTO 0 "SERVICIOS PERSONALES"  </t>
    </r>
    <r>
      <rPr>
        <sz val="24"/>
        <color theme="0"/>
        <rFont val="Calibri"/>
        <family val="2"/>
        <scheme val="minor"/>
      </rPr>
      <t xml:space="preserve">                                     "Comprende la retribución de los servicios personales prestados en relación de dependencia o sin ella y a los miembros de comisiones, juntas, consejos, etc. Incluye aportes patronales, servicios extraordinarios, dietas, gastos de representación, asistencia socioeconómica y otras prestaciones relacionadas con salarios. Se incluye además, otras retribuciones por servicios personales." </t>
    </r>
  </si>
  <si>
    <r>
      <rPr>
        <b/>
        <sz val="18"/>
        <rFont val="Calibri"/>
        <family val="2"/>
        <scheme val="minor"/>
      </rPr>
      <t>Fuente:</t>
    </r>
    <r>
      <rPr>
        <sz val="18"/>
        <rFont val="Calibri"/>
        <family val="2"/>
        <scheme val="minor"/>
      </rPr>
      <t xml:space="preserve"> "Manual de Clasificaciones Presupuestarias para el Sector Público de Guatemala", Ministerio de Finanzas Públicas, 7a Edición, julio de 2023</t>
    </r>
  </si>
  <si>
    <r>
      <rPr>
        <b/>
        <sz val="16"/>
        <color rgb="FF002060"/>
        <rFont val="Arial"/>
        <family val="2"/>
      </rPr>
      <t>Fuente</t>
    </r>
    <r>
      <rPr>
        <sz val="16"/>
        <color rgb="FF002060"/>
        <rFont val="Arial"/>
        <family val="2"/>
      </rPr>
      <t>: E</t>
    </r>
    <r>
      <rPr>
        <b/>
        <sz val="16"/>
        <color rgb="FF002060"/>
        <rFont val="Arial"/>
        <family val="2"/>
      </rPr>
      <t>jecución del grupo de gasto 0 "Servicios personales</t>
    </r>
    <r>
      <rPr>
        <sz val="16"/>
        <color rgb="FF002060"/>
        <rFont val="Arial"/>
        <family val="2"/>
      </rPr>
      <t xml:space="preserve">": Sistema de Contabilidad Integrada (SICOIN);  </t>
    </r>
    <r>
      <rPr>
        <b/>
        <sz val="16"/>
        <color rgb="FF002060"/>
        <rFont val="Arial"/>
        <family val="2"/>
      </rPr>
      <t>Clasificación y número de personas</t>
    </r>
    <r>
      <rPr>
        <sz val="16"/>
        <color rgb="FF002060"/>
        <rFont val="Arial"/>
        <family val="2"/>
      </rPr>
      <t xml:space="preserve">:  No de personas: 1) Dirección de Recursos Humanos del MAGA  y 2) Personas contratadas con cargo al  Subgrupo de gasto 18 (Servicios Técnicos y profesionales): Fondo Nacional para la Reactivación y Modernización   de la Actividad Agropecuaria (FONAGRO)                                                                                            </t>
    </r>
  </si>
  <si>
    <t xml:space="preserve">PRINCIPALES AVANCES O LOGROS
AL 31 DE OCTUBRE DE 2025 </t>
  </si>
  <si>
    <r>
      <t xml:space="preserve"> Presupuesto Devengado=Ejecutado</t>
    </r>
    <r>
      <rPr>
        <sz val="14"/>
        <color theme="0"/>
        <rFont val="Arial"/>
        <family val="2"/>
      </rPr>
      <t>: La etapa del devengado es el surgimiento de una obligación de pago por haberse recibido a entera conformidad los bienes o servicios oportunamente adquiridos o contratados, o por haberse cumplido los requisitos administrativos para los casos de gastos sin contraprestación./Acuerdo Gubernativo No. 540-2013, Reglamento de la Ley Orgánica del Presupuesto, Artículo 17, inciso b).</t>
    </r>
  </si>
  <si>
    <r>
      <rPr>
        <b/>
        <sz val="14"/>
        <color theme="1"/>
        <rFont val="Calibri"/>
        <family val="2"/>
        <scheme val="minor"/>
      </rPr>
      <t>Fuente</t>
    </r>
    <r>
      <rPr>
        <sz val="14"/>
        <color theme="1"/>
        <rFont val="Calibri"/>
        <family val="2"/>
        <scheme val="minor"/>
      </rPr>
      <t>: Misión y Visión: Plan Operativo Anual (POA) 2025 del Ministerio de Agricultura, Ganadería y Alimentación (Visión y Misión)</t>
    </r>
  </si>
  <si>
    <r>
      <t>400</t>
    </r>
    <r>
      <rPr>
        <sz val="16"/>
        <rFont val="Arial"/>
        <family val="2"/>
      </rPr>
      <t xml:space="preserve"> </t>
    </r>
    <r>
      <rPr>
        <b/>
        <sz val="16"/>
        <rFont val="Arial"/>
        <family val="2"/>
      </rPr>
      <t>TRANSFERENCIAS CORRIENTES</t>
    </r>
    <r>
      <rPr>
        <sz val="16"/>
        <rFont val="Arial"/>
        <family val="2"/>
      </rPr>
      <t>: Traslado de recursos para funcionamiento a través del MAGA, en este caso, a entidades descentralizadas, autónomas (Ej.: ICTA, INAB, ENCA), cuotas de gobierno   a organismos regionales e internacionales (Ej.: Plan Trifinio, PMA, FAO), prestaciones al personal por retiro, becas en el interior del país (Escuela de Formación Agrícola de Jacaltenango), aportes a asociaciones (Fondo de Pensionados del INTA, FOPINTA), Fundación Defensores de la Naturaleza y otros; para lo cual se cuenta con bases legales vigentes: Constitución de la República, acuerdos gubernativos, acuerdos ministeriales, Decreto 36-2024 que aprobó el presupuesto general de ingresos y egresos para el ejercicio fiscal 2025.</t>
    </r>
  </si>
  <si>
    <r>
      <t xml:space="preserve">900 ASIGNACIONES GLOBALES: </t>
    </r>
    <r>
      <rPr>
        <sz val="16"/>
        <rFont val="Arial"/>
        <family val="2"/>
      </rPr>
      <t>Para pago de sentencias judiciales.</t>
    </r>
  </si>
  <si>
    <r>
      <rPr>
        <b/>
        <sz val="18"/>
        <color theme="0"/>
        <rFont val="Arial"/>
        <family val="2"/>
      </rPr>
      <t>Las finalidades</t>
    </r>
    <r>
      <rPr>
        <sz val="18"/>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 siendo ejemplos de dichos medios la formación de peritos en materia agrícola y forestal; dotación de alimentos a la población vulnerable; dotación de recursos para la conservación de suelos;   la protección y bienestar de los animales y otros, en cuanto a este Ministerio.</t>
    </r>
  </si>
  <si>
    <r>
      <rPr>
        <b/>
        <sz val="18"/>
        <color theme="0"/>
        <rFont val="Arial"/>
        <family val="2"/>
      </rPr>
      <t>Los grupos de gasto</t>
    </r>
    <r>
      <rPr>
        <sz val="18"/>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</si>
  <si>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Ejecución presupuestaria del grupo de gasto 0 "Servicios personales"                                                                                          (Devengado)</t>
  </si>
  <si>
    <t>EJECUCIÓN PRESUPUESTARIA
POR GRUPOS DE GASTO  A 31 DE OCTUBRE  DE 2025</t>
  </si>
  <si>
    <t>El desglose de la protección del medio ambiente se basa en la Clasificación de Actividades de Protección del Medio Ambiente (CAPA) elaborada en detalle en el Sistema Europeo de Recolección de Información Económica sobre el Medio Ambiente (SERIEE), de la Oficina de Estadística de la Comunidades Europeas (Eurostat).</t>
  </si>
  <si>
    <t>EJECUCIÓN PRESUPUESTARIA POR REGIÓN AL OCTUBRE DE 2025</t>
  </si>
  <si>
    <r>
      <rPr>
        <b/>
        <sz val="16"/>
        <color theme="0"/>
        <rFont val="Arial"/>
        <family val="2"/>
      </rPr>
      <t>Los programas presupuestarios sustantivos</t>
    </r>
    <r>
      <rPr>
        <sz val="16"/>
        <color theme="0"/>
        <rFont val="Arial"/>
        <family val="2"/>
      </rPr>
      <t xml:space="preserve"> son aquellos que,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 Para el MAGA los programas sustantivos son  identficados con los códigos  11,12,13 y 14 de los arriba indicados (Ver  descripción en el Tablero).</t>
    </r>
  </si>
  <si>
    <r>
      <rPr>
        <b/>
        <sz val="16"/>
        <color theme="0"/>
        <rFont val="Arial"/>
        <family val="2"/>
      </rPr>
      <t>Programas presupuestarios:                                                                                           “Un Programa</t>
    </r>
    <r>
      <rPr>
        <sz val="16"/>
        <color theme="0"/>
        <rFont val="Arial"/>
        <family val="2"/>
      </rPr>
      <t xml:space="preserve"> [presupuestario] es la combinación de intervenciones necesarias y suficientes para lograr el resultado final” (Gestión por Resultados GpR, Metodología de la Programación presupuestaria por Resultados en Guatemala, Dirección Técnica del Presupuesto, Ministerio de Finanzas Públicas, 2013), Ver también Artículos 237 de la Constitución Política de Guatemala, y  15 del Acuerdo Gubernativo 540-2013, Reglamento de la Ley Orgánica del Presupuesto.</t>
    </r>
  </si>
  <si>
    <r>
      <rPr>
        <b/>
        <sz val="12"/>
        <color theme="1"/>
        <rFont val="Arial"/>
        <family val="2"/>
      </rPr>
      <t>82,000</t>
    </r>
    <r>
      <rPr>
        <sz val="12"/>
        <color theme="1"/>
        <rFont val="Arial"/>
        <family val="2"/>
      </rPr>
      <t xml:space="preserve"> productores (as) registrados beneficiados con seguro agropecuario</t>
    </r>
  </si>
  <si>
    <r>
      <rPr>
        <b/>
        <sz val="12"/>
        <color theme="1"/>
        <rFont val="Arial"/>
        <family val="2"/>
      </rPr>
      <t>333,024</t>
    </r>
    <r>
      <rPr>
        <sz val="12"/>
        <color theme="1"/>
        <rFont val="Arial"/>
        <family val="2"/>
      </rPr>
      <t xml:space="preserve"> productores (as) familiares con mejoras en sus sistemas productivos y el hogar rural, a través de la dotación de insumos, capacitación y asistencia técnica.</t>
    </r>
  </si>
  <si>
    <r>
      <rPr>
        <b/>
        <sz val="12"/>
        <color theme="1"/>
        <rFont val="Arial"/>
        <family val="2"/>
      </rPr>
      <t>32,940</t>
    </r>
    <r>
      <rPr>
        <sz val="12"/>
        <color theme="1"/>
        <rFont val="Arial"/>
        <family val="2"/>
      </rPr>
      <t xml:space="preserve"> productores (as) beneficiados con capacitación, asistencia técnica e insumos para mejorar la productividad agrícola y pecuaria de una manera sostenible y tecnificada.</t>
    </r>
  </si>
  <si>
    <r>
      <rPr>
        <b/>
        <sz val="12"/>
        <color theme="1"/>
        <rFont val="Arial"/>
        <family val="2"/>
      </rPr>
      <t>274,130</t>
    </r>
    <r>
      <rPr>
        <sz val="12"/>
        <color theme="1"/>
        <rFont val="Arial"/>
        <family val="2"/>
      </rPr>
      <t xml:space="preserve"> documentos emitidos a usuarios por servicios de sanidad agropecuaria y regulaciones para la protección del patrimonio agropecuario productivo e hidrobiológico (licencias, permisos, registros, entre otros).</t>
    </r>
  </si>
  <si>
    <r>
      <rPr>
        <b/>
        <sz val="12"/>
        <color theme="1"/>
        <rFont val="Arial"/>
        <family val="2"/>
      </rPr>
      <t xml:space="preserve">453,582 </t>
    </r>
    <r>
      <rPr>
        <sz val="12"/>
        <color theme="1"/>
        <rFont val="Arial"/>
        <family val="2"/>
      </rPr>
      <t>raciones de alimentos entregadas a familias vulnerables, en riesgos de inseguridad alimentaria por pérdida y por acciones productivas</t>
    </r>
  </si>
  <si>
    <r>
      <rPr>
        <b/>
        <sz val="12"/>
        <color theme="1"/>
        <rFont val="Arial"/>
        <family val="2"/>
      </rPr>
      <t>336,230</t>
    </r>
    <r>
      <rPr>
        <sz val="12"/>
        <color theme="1"/>
        <rFont val="Arial"/>
        <family val="2"/>
      </rPr>
      <t xml:space="preserve"> animales vacunados en programas y campañas de sanidad animal para la protección del patrimonio pecuario nacional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</si>
</sst>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91" x14ac:knownFonts="1">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sz val="14"/>
      <color rgb="FF001D35"/>
      <name val="Arial"/>
      <family val="2"/>
    </font>
    <font>
      <sz val="16"/>
      <color theme="0"/>
      <name val="Arial"/>
      <family val="2"/>
    </font>
    <font>
      <sz val="6"/>
      <color indexed="8"/>
      <name val="Arial"/>
      <family val="2"/>
    </font>
    <font>
      <b/>
      <sz val="11"/>
      <color theme="1"/>
      <name val="Calibri"/>
      <family val="2"/>
      <scheme val="minor"/>
    </font>
    <font>
      <b/>
      <sz val="6"/>
      <color indexed="8"/>
      <name val="Arial"/>
      <family val="2"/>
    </font>
    <font>
      <b/>
      <sz val="11"/>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b/>
      <sz val="14"/>
      <color indexed="8"/>
      <name val="Arial"/>
      <family val="2"/>
    </font>
    <font>
      <sz val="14"/>
      <name val="Calibri"/>
      <family val="2"/>
      <scheme val="minor"/>
    </font>
    <font>
      <b/>
      <sz val="14"/>
      <name val="Calibri"/>
      <family val="2"/>
      <scheme val="minor"/>
    </font>
    <font>
      <b/>
      <sz val="8"/>
      <color rgb="FFFF0000"/>
      <name val="Cambria"/>
      <family val="1"/>
    </font>
    <font>
      <b/>
      <sz val="18"/>
      <name val="Calibri"/>
      <family val="2"/>
      <scheme val="minor"/>
    </font>
    <font>
      <sz val="18"/>
      <name val="Calibri"/>
      <family val="2"/>
      <scheme val="minor"/>
    </font>
    <font>
      <sz val="18"/>
      <color rgb="FF002060"/>
      <name val="Arial"/>
      <family val="2"/>
    </font>
    <font>
      <sz val="24"/>
      <name val="Arial"/>
      <family val="2"/>
    </font>
    <font>
      <sz val="18"/>
      <color theme="0"/>
      <name val="Calibri"/>
      <family val="2"/>
      <scheme val="minor"/>
    </font>
    <font>
      <b/>
      <sz val="18"/>
      <color rgb="FF002060"/>
      <name val="Calibri"/>
      <family val="2"/>
      <scheme val="minor"/>
    </font>
    <font>
      <sz val="18"/>
      <color rgb="FF002060"/>
      <name val="Calibri"/>
      <family val="2"/>
      <scheme val="minor"/>
    </font>
    <font>
      <b/>
      <sz val="24"/>
      <name val="Arial"/>
      <family val="2"/>
    </font>
    <font>
      <b/>
      <sz val="18"/>
      <color theme="0"/>
      <name val="Calibri"/>
      <family val="2"/>
      <scheme val="minor"/>
    </font>
    <font>
      <sz val="20"/>
      <color rgb="FF002060"/>
      <name val="Calibri"/>
      <family val="2"/>
      <scheme val="minor"/>
    </font>
    <font>
      <sz val="24"/>
      <color theme="0"/>
      <name val="Calibri"/>
      <family val="2"/>
      <scheme val="minor"/>
    </font>
    <font>
      <b/>
      <sz val="24"/>
      <color theme="0"/>
      <name val="Calibri"/>
      <family val="2"/>
      <scheme val="minor"/>
    </font>
    <font>
      <sz val="20"/>
      <color rgb="FF002060"/>
      <name val="Arial"/>
      <family val="2"/>
    </font>
    <font>
      <b/>
      <u/>
      <sz val="18"/>
      <color theme="1"/>
      <name val="Calibri"/>
      <family val="2"/>
      <scheme val="minor"/>
    </font>
    <font>
      <sz val="18"/>
      <color theme="1"/>
      <name val="Calibri"/>
      <family val="2"/>
      <scheme val="minor"/>
    </font>
    <font>
      <b/>
      <sz val="18"/>
      <color theme="1"/>
      <name val="Calibri"/>
      <family val="2"/>
      <scheme val="minor"/>
    </font>
    <font>
      <b/>
      <sz val="16"/>
      <color theme="1"/>
      <name val="Calibri"/>
      <family val="2"/>
      <scheme val="minor"/>
    </font>
    <font>
      <sz val="16"/>
      <name val="Calibri"/>
      <family val="2"/>
      <scheme val="minor"/>
    </font>
    <font>
      <b/>
      <sz val="16"/>
      <name val="Calibri"/>
      <family val="2"/>
      <scheme val="minor"/>
    </font>
    <font>
      <b/>
      <sz val="18"/>
      <color theme="0"/>
      <name val="Arial"/>
      <family val="2"/>
    </font>
    <font>
      <sz val="18"/>
      <color theme="0"/>
      <name val="Arial"/>
      <family val="2"/>
    </font>
  </fonts>
  <fills count="26">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DC97"/>
        <bgColor indexed="64"/>
      </patternFill>
    </fill>
    <fill>
      <patternFill patternType="solid">
        <fgColor rgb="FFFF9966"/>
        <bgColor indexed="64"/>
      </patternFill>
    </fill>
    <fill>
      <patternFill patternType="solid">
        <fgColor rgb="FFB48500"/>
        <bgColor indexed="64"/>
      </patternFill>
    </fill>
    <fill>
      <patternFill patternType="solid">
        <fgColor rgb="FF7D7DFF"/>
        <bgColor indexed="64"/>
      </patternFill>
    </fill>
    <fill>
      <patternFill patternType="solid">
        <fgColor rgb="FFFFCCCC"/>
        <bgColor indexed="64"/>
      </patternFill>
    </fill>
    <fill>
      <patternFill patternType="solid">
        <fgColor rgb="FF398F3D"/>
        <bgColor indexed="64"/>
      </patternFill>
    </fill>
    <fill>
      <patternFill patternType="solid">
        <fgColor rgb="FF009592"/>
        <bgColor indexed="64"/>
      </patternFill>
    </fill>
    <fill>
      <patternFill patternType="solid">
        <fgColor rgb="FFFFD521"/>
        <bgColor indexed="64"/>
      </patternFill>
    </fill>
    <fill>
      <patternFill patternType="solid">
        <fgColor rgb="FF009999"/>
        <bgColor indexed="64"/>
      </patternFill>
    </fill>
    <fill>
      <patternFill patternType="solid">
        <fgColor rgb="FF339933"/>
        <bgColor indexed="64"/>
      </patternFill>
    </fill>
    <fill>
      <patternFill patternType="solid">
        <fgColor rgb="FF9999FF"/>
        <bgColor indexed="64"/>
      </patternFill>
    </fill>
    <fill>
      <patternFill patternType="solid">
        <fgColor rgb="FFB88800"/>
        <bgColor indexed="64"/>
      </patternFill>
    </fill>
    <fill>
      <patternFill patternType="solid">
        <fgColor rgb="FFFFE07D"/>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49998474074526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9" fontId="7" fillId="0" borderId="0" applyFont="0" applyFill="0" applyBorder="0" applyAlignment="0" applyProtection="0"/>
  </cellStyleXfs>
  <cellXfs count="471">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0" fontId="3" fillId="4" borderId="0" xfId="0" applyFont="1" applyFill="1" applyAlignment="1">
      <alignment horizontal="center" vertical="top" wrapText="1"/>
    </xf>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0" borderId="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0" fontId="20"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4" fontId="0" fillId="0" borderId="0" xfId="0" applyNumberFormat="1"/>
    <xf numFmtId="0" fontId="21" fillId="4" borderId="28" xfId="0" applyFont="1" applyFill="1" applyBorder="1" applyAlignment="1">
      <alignment horizontal="center" vertical="center" wrapText="1"/>
    </xf>
    <xf numFmtId="0" fontId="16" fillId="0" borderId="16" xfId="0" applyFont="1" applyBorder="1" applyAlignment="1">
      <alignment vertical="center" wrapText="1"/>
    </xf>
    <xf numFmtId="0" fontId="21" fillId="4" borderId="25" xfId="0" applyFont="1" applyFill="1" applyBorder="1" applyAlignment="1">
      <alignment horizontal="center"/>
    </xf>
    <xf numFmtId="0" fontId="0" fillId="4" borderId="0" xfId="0" applyFill="1" applyAlignment="1">
      <alignment wrapText="1"/>
    </xf>
    <xf numFmtId="0" fontId="23" fillId="0" borderId="0" xfId="0" applyFont="1"/>
    <xf numFmtId="0" fontId="27" fillId="0" borderId="0" xfId="0" applyFont="1"/>
    <xf numFmtId="0" fontId="28" fillId="0" borderId="1" xfId="0" applyFont="1" applyBorder="1" applyAlignment="1">
      <alignment horizontal="left" vertical="center" wrapText="1"/>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15" fillId="0" borderId="0" xfId="0" applyFont="1"/>
    <xf numFmtId="0" fontId="31" fillId="0" borderId="0" xfId="0" applyFont="1" applyAlignment="1">
      <alignment vertical="center"/>
    </xf>
    <xf numFmtId="0" fontId="4" fillId="4" borderId="1" xfId="0" applyFont="1" applyFill="1" applyBorder="1" applyAlignment="1">
      <alignment horizontal="left" vertical="center" wrapText="1"/>
    </xf>
    <xf numFmtId="0" fontId="33" fillId="0" borderId="0" xfId="0" applyFont="1"/>
    <xf numFmtId="0" fontId="32" fillId="0" borderId="0" xfId="0" applyFont="1" applyBorder="1" applyAlignment="1">
      <alignment horizontal="left" vertical="center" wrapText="1"/>
    </xf>
    <xf numFmtId="0" fontId="26" fillId="0" borderId="0" xfId="0" applyFont="1"/>
    <xf numFmtId="0" fontId="9" fillId="0" borderId="0" xfId="0" applyFont="1" applyAlignment="1">
      <alignment horizontal="center"/>
    </xf>
    <xf numFmtId="0" fontId="10" fillId="0" borderId="0" xfId="0" applyFont="1" applyBorder="1" applyAlignment="1">
      <alignment horizontal="center"/>
    </xf>
    <xf numFmtId="0" fontId="10" fillId="0" borderId="0" xfId="0" applyFont="1" applyAlignment="1">
      <alignment horizontal="center" wrapText="1"/>
    </xf>
    <xf numFmtId="0" fontId="9" fillId="0" borderId="0" xfId="0" applyFont="1" applyBorder="1" applyAlignment="1">
      <alignment horizontal="center"/>
    </xf>
    <xf numFmtId="0" fontId="0" fillId="0" borderId="0" xfId="0" applyAlignment="1">
      <alignment horizontal="center"/>
    </xf>
    <xf numFmtId="0" fontId="28" fillId="0" borderId="28" xfId="0" applyFont="1" applyBorder="1" applyAlignment="1">
      <alignment vertical="center" wrapText="1"/>
    </xf>
    <xf numFmtId="0" fontId="28"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4" fillId="0" borderId="28" xfId="0" applyFont="1" applyBorder="1" applyAlignment="1">
      <alignment vertical="center" wrapText="1"/>
    </xf>
    <xf numFmtId="0" fontId="4" fillId="0" borderId="28" xfId="0" applyFont="1" applyBorder="1" applyAlignment="1">
      <alignment horizontal="lef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0" fontId="9" fillId="0" borderId="1" xfId="0" applyFont="1" applyBorder="1" applyAlignment="1">
      <alignment wrapText="1"/>
    </xf>
    <xf numFmtId="4" fontId="29" fillId="0" borderId="0" xfId="0" applyNumberFormat="1" applyFont="1" applyBorder="1" applyAlignment="1">
      <alignment horizontal="right"/>
    </xf>
    <xf numFmtId="0" fontId="12" fillId="4" borderId="0" xfId="0" applyFont="1" applyFill="1" applyBorder="1" applyAlignment="1">
      <alignment horizontal="center" vertical="center" wrapText="1"/>
    </xf>
    <xf numFmtId="165" fontId="12" fillId="4" borderId="0" xfId="0" applyNumberFormat="1" applyFont="1" applyFill="1" applyBorder="1" applyAlignment="1">
      <alignment horizontal="right" vertical="center" wrapText="1"/>
    </xf>
    <xf numFmtId="0" fontId="41" fillId="0" borderId="0" xfId="0" applyFont="1" applyAlignment="1">
      <alignment vertical="center"/>
    </xf>
    <xf numFmtId="0" fontId="12" fillId="4" borderId="28" xfId="0" applyFont="1" applyFill="1" applyBorder="1" applyAlignment="1">
      <alignment horizontal="right" vertical="center" wrapText="1"/>
    </xf>
    <xf numFmtId="0" fontId="12" fillId="8" borderId="1" xfId="0" applyFont="1" applyFill="1" applyBorder="1" applyAlignment="1">
      <alignment horizontal="center" vertical="center" wrapText="1"/>
    </xf>
    <xf numFmtId="0" fontId="39" fillId="0" borderId="39" xfId="0" applyFont="1" applyBorder="1"/>
    <xf numFmtId="0" fontId="24" fillId="0" borderId="39" xfId="0" applyFont="1" applyBorder="1" applyAlignment="1">
      <alignment vertical="center"/>
    </xf>
    <xf numFmtId="0" fontId="24" fillId="0" borderId="39" xfId="0" applyFont="1" applyFill="1" applyBorder="1" applyAlignment="1">
      <alignment vertical="center" wrapText="1"/>
    </xf>
    <xf numFmtId="0" fontId="39" fillId="0" borderId="39" xfId="0" applyFont="1" applyBorder="1" applyAlignment="1">
      <alignment horizontal="center"/>
    </xf>
    <xf numFmtId="0" fontId="25" fillId="0" borderId="0" xfId="0" applyFont="1" applyFill="1" applyBorder="1" applyAlignment="1">
      <alignment horizontal="left" vertical="center" wrapText="1"/>
    </xf>
    <xf numFmtId="0" fontId="35" fillId="4" borderId="28" xfId="0" applyFont="1" applyFill="1" applyBorder="1" applyAlignment="1">
      <alignment horizontal="right"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24" fillId="0" borderId="39" xfId="0" applyFont="1" applyBorder="1" applyAlignment="1">
      <alignment vertical="center" wrapText="1"/>
    </xf>
    <xf numFmtId="0" fontId="25" fillId="0" borderId="39" xfId="0" applyFont="1" applyBorder="1" applyAlignment="1">
      <alignment vertical="center" wrapText="1"/>
    </xf>
    <xf numFmtId="165" fontId="36" fillId="0" borderId="0" xfId="0" applyNumberFormat="1" applyFont="1" applyBorder="1" applyAlignment="1">
      <alignment horizontal="right" vertical="center"/>
    </xf>
    <xf numFmtId="0" fontId="0" fillId="0" borderId="31" xfId="0" applyBorder="1" applyAlignment="1">
      <alignment vertical="center"/>
    </xf>
    <xf numFmtId="0" fontId="0" fillId="0" borderId="31" xfId="0" applyBorder="1"/>
    <xf numFmtId="0" fontId="43" fillId="2" borderId="40" xfId="0" applyFont="1" applyFill="1" applyBorder="1" applyAlignment="1">
      <alignment horizontal="center"/>
    </xf>
    <xf numFmtId="0" fontId="6" fillId="0" borderId="41"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45" fillId="2" borderId="0" xfId="0" applyFont="1" applyFill="1"/>
    <xf numFmtId="0" fontId="11" fillId="5" borderId="1" xfId="0" applyFont="1" applyFill="1" applyBorder="1" applyAlignment="1">
      <alignment horizontal="center" vertical="center" wrapText="1"/>
    </xf>
    <xf numFmtId="0" fontId="37" fillId="0" borderId="0" xfId="0" applyFont="1"/>
    <xf numFmtId="0" fontId="35" fillId="0" borderId="28" xfId="0" applyFont="1" applyBorder="1" applyAlignment="1">
      <alignment horizontal="left" vertical="center" wrapText="1"/>
    </xf>
    <xf numFmtId="0" fontId="28" fillId="4" borderId="0" xfId="0" applyFont="1" applyFill="1" applyBorder="1" applyAlignment="1">
      <alignment horizontal="left" vertical="center" wrapText="1"/>
    </xf>
    <xf numFmtId="0" fontId="16" fillId="0" borderId="4" xfId="0" applyFont="1" applyBorder="1" applyAlignment="1">
      <alignment horizontal="left" vertical="center" wrapText="1"/>
    </xf>
    <xf numFmtId="0" fontId="15" fillId="4" borderId="0" xfId="0" applyFont="1" applyFill="1" applyAlignment="1">
      <alignment vertical="center"/>
    </xf>
    <xf numFmtId="0" fontId="15" fillId="4" borderId="20" xfId="0" applyFont="1" applyFill="1" applyBorder="1" applyAlignment="1">
      <alignment vertical="center"/>
    </xf>
    <xf numFmtId="0" fontId="15" fillId="4" borderId="21" xfId="0" applyFont="1" applyFill="1" applyBorder="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21" fillId="4" borderId="28" xfId="0" applyNumberFormat="1" applyFont="1" applyFill="1" applyBorder="1" applyAlignment="1">
      <alignment horizontal="right" vertical="center"/>
    </xf>
    <xf numFmtId="8" fontId="15" fillId="4" borderId="0" xfId="0" applyNumberFormat="1" applyFont="1" applyFill="1" applyAlignment="1">
      <alignment vertical="center"/>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5" fillId="0" borderId="0" xfId="0" applyFont="1" applyBorder="1"/>
    <xf numFmtId="0" fontId="20" fillId="4" borderId="1"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26" fillId="0" borderId="1" xfId="0" applyFont="1" applyBorder="1" applyAlignment="1">
      <alignment horizontal="center" vertical="center"/>
    </xf>
    <xf numFmtId="0" fontId="26" fillId="8" borderId="1" xfId="0" applyFont="1" applyFill="1" applyBorder="1" applyAlignment="1">
      <alignment horizontal="left" vertical="center"/>
    </xf>
    <xf numFmtId="0" fontId="26" fillId="0" borderId="1" xfId="0" applyFont="1" applyBorder="1" applyAlignment="1">
      <alignment horizontal="left" vertical="center"/>
    </xf>
    <xf numFmtId="0" fontId="35" fillId="0" borderId="1" xfId="0" applyFont="1" applyBorder="1" applyAlignment="1">
      <alignment horizontal="left" vertical="center" wrapText="1"/>
    </xf>
    <xf numFmtId="0" fontId="35" fillId="8" borderId="1" xfId="0" applyFont="1" applyFill="1" applyBorder="1" applyAlignment="1">
      <alignment horizontal="left" vertical="center" wrapText="1"/>
    </xf>
    <xf numFmtId="0" fontId="35" fillId="8" borderId="1" xfId="0" applyFont="1" applyFill="1" applyBorder="1" applyAlignment="1">
      <alignment horizontal="left" vertical="center"/>
    </xf>
    <xf numFmtId="0" fontId="52" fillId="0" borderId="0" xfId="0" applyFont="1" applyBorder="1" applyAlignment="1">
      <alignment horizontal="center"/>
    </xf>
    <xf numFmtId="0" fontId="36" fillId="0" borderId="0" xfId="0" applyFont="1" applyFill="1" applyBorder="1" applyAlignment="1">
      <alignment vertical="center" wrapText="1"/>
    </xf>
    <xf numFmtId="0" fontId="36" fillId="0" borderId="43" xfId="0" applyFont="1" applyFill="1" applyBorder="1" applyAlignment="1">
      <alignment vertical="center" wrapText="1"/>
    </xf>
    <xf numFmtId="0" fontId="36" fillId="0" borderId="0" xfId="0" applyFont="1" applyBorder="1" applyAlignment="1">
      <alignment horizontal="left"/>
    </xf>
    <xf numFmtId="0" fontId="21" fillId="4" borderId="0" xfId="0" applyFont="1" applyFill="1" applyBorder="1" applyAlignment="1">
      <alignment horizontal="center"/>
    </xf>
    <xf numFmtId="166" fontId="9" fillId="0" borderId="1" xfId="0" applyNumberFormat="1" applyFont="1" applyBorder="1"/>
    <xf numFmtId="0" fontId="9" fillId="23" borderId="1" xfId="0" applyFont="1" applyFill="1" applyBorder="1" applyAlignment="1">
      <alignment horizontal="center"/>
    </xf>
    <xf numFmtId="0" fontId="0" fillId="0" borderId="0" xfId="0" applyFont="1" applyBorder="1"/>
    <xf numFmtId="0" fontId="10" fillId="4" borderId="0" xfId="0" applyFont="1" applyFill="1" applyBorder="1" applyAlignment="1">
      <alignment horizontal="center"/>
    </xf>
    <xf numFmtId="0" fontId="9" fillId="4" borderId="0" xfId="0" applyFont="1" applyFill="1" applyBorder="1" applyAlignment="1">
      <alignment horizontal="center"/>
    </xf>
    <xf numFmtId="2" fontId="10" fillId="4" borderId="0" xfId="0" applyNumberFormat="1" applyFont="1" applyFill="1" applyBorder="1" applyAlignment="1">
      <alignment horizontal="center" vertical="center"/>
    </xf>
    <xf numFmtId="4" fontId="0" fillId="0" borderId="0" xfId="0" applyNumberFormat="1" applyFont="1" applyBorder="1" applyAlignment="1">
      <alignment vertical="center"/>
    </xf>
    <xf numFmtId="0" fontId="10" fillId="3" borderId="1" xfId="0" applyFont="1" applyFill="1" applyBorder="1" applyAlignment="1">
      <alignment horizontal="center" vertical="center" wrapText="1"/>
    </xf>
    <xf numFmtId="166" fontId="10" fillId="3" borderId="1" xfId="0" applyNumberFormat="1" applyFont="1" applyFill="1" applyBorder="1"/>
    <xf numFmtId="0" fontId="48" fillId="0" borderId="0" xfId="0" applyFont="1" applyFill="1" applyBorder="1" applyAlignment="1">
      <alignment horizontal="center"/>
    </xf>
    <xf numFmtId="0" fontId="43" fillId="0" borderId="0" xfId="0" applyFont="1" applyFill="1" applyBorder="1" applyAlignment="1">
      <alignment horizontal="center"/>
    </xf>
    <xf numFmtId="7" fontId="20" fillId="4" borderId="46" xfId="0" applyNumberFormat="1" applyFont="1" applyFill="1" applyBorder="1" applyAlignment="1">
      <alignment horizontal="center"/>
    </xf>
    <xf numFmtId="7" fontId="20" fillId="4" borderId="47" xfId="0" applyNumberFormat="1" applyFont="1" applyFill="1" applyBorder="1" applyAlignment="1">
      <alignment horizontal="center"/>
    </xf>
    <xf numFmtId="10" fontId="53" fillId="0" borderId="48" xfId="0" applyNumberFormat="1" applyFont="1" applyBorder="1" applyAlignment="1">
      <alignment horizontal="center" vertical="center"/>
    </xf>
    <xf numFmtId="8" fontId="21" fillId="4" borderId="0" xfId="0" applyNumberFormat="1" applyFont="1" applyFill="1" applyBorder="1" applyAlignment="1">
      <alignment horizontal="right"/>
    </xf>
    <xf numFmtId="0" fontId="6" fillId="6" borderId="47" xfId="0" applyFont="1" applyFill="1" applyBorder="1" applyAlignment="1">
      <alignment horizontal="center" vertical="center"/>
    </xf>
    <xf numFmtId="0" fontId="6" fillId="6" borderId="48" xfId="0" applyFont="1" applyFill="1" applyBorder="1" applyAlignment="1">
      <alignment horizontal="center" vertical="center" wrapText="1"/>
    </xf>
    <xf numFmtId="0" fontId="16" fillId="10" borderId="4" xfId="0" applyFont="1" applyFill="1" applyBorder="1" applyAlignment="1">
      <alignment horizontal="left" vertical="center" wrapText="1"/>
    </xf>
    <xf numFmtId="8" fontId="19" fillId="22" borderId="5" xfId="0" applyNumberFormat="1" applyFont="1" applyFill="1" applyBorder="1" applyAlignment="1">
      <alignment horizontal="center" vertical="center"/>
    </xf>
    <xf numFmtId="0" fontId="16" fillId="11" borderId="4" xfId="0" applyFont="1" applyFill="1" applyBorder="1" applyAlignment="1">
      <alignment horizontal="left" vertical="center" wrapText="1"/>
    </xf>
    <xf numFmtId="8" fontId="19" fillId="11" borderId="5" xfId="0" applyNumberFormat="1" applyFont="1" applyFill="1" applyBorder="1" applyAlignment="1">
      <alignment horizontal="center" vertical="center"/>
    </xf>
    <xf numFmtId="0" fontId="16" fillId="12" borderId="4" xfId="0" applyFont="1" applyFill="1" applyBorder="1" applyAlignment="1">
      <alignment horizontal="left" vertical="center" wrapText="1"/>
    </xf>
    <xf numFmtId="8" fontId="19" fillId="21" borderId="5" xfId="0" applyNumberFormat="1" applyFont="1" applyFill="1" applyBorder="1" applyAlignment="1">
      <alignment horizontal="center" vertical="center"/>
    </xf>
    <xf numFmtId="0" fontId="16" fillId="13" borderId="4" xfId="0" applyFont="1" applyFill="1" applyBorder="1" applyAlignment="1">
      <alignment horizontal="left" vertical="center" wrapText="1"/>
    </xf>
    <xf numFmtId="8" fontId="19" fillId="20" borderId="5" xfId="0" applyNumberFormat="1" applyFont="1" applyFill="1" applyBorder="1" applyAlignment="1">
      <alignment horizontal="center" vertical="center"/>
    </xf>
    <xf numFmtId="0" fontId="16" fillId="14" borderId="4" xfId="0" applyFont="1" applyFill="1" applyBorder="1" applyAlignment="1">
      <alignment horizontal="left" vertical="center" wrapText="1"/>
    </xf>
    <xf numFmtId="8" fontId="19" fillId="14" borderId="5" xfId="0" applyNumberFormat="1" applyFont="1" applyFill="1" applyBorder="1" applyAlignment="1">
      <alignment horizontal="center" vertical="center"/>
    </xf>
    <xf numFmtId="0" fontId="16" fillId="15" borderId="4" xfId="0" applyFont="1" applyFill="1" applyBorder="1" applyAlignment="1">
      <alignment horizontal="left" vertical="center" wrapText="1"/>
    </xf>
    <xf numFmtId="8" fontId="19" fillId="19" borderId="5" xfId="0" applyNumberFormat="1" applyFont="1" applyFill="1" applyBorder="1" applyAlignment="1">
      <alignment horizontal="center" vertical="center"/>
    </xf>
    <xf numFmtId="0" fontId="16" fillId="16" borderId="4" xfId="0" applyFont="1" applyFill="1" applyBorder="1" applyAlignment="1">
      <alignment horizontal="left" vertical="center" wrapText="1"/>
    </xf>
    <xf numFmtId="8" fontId="19" fillId="18" borderId="5" xfId="0" applyNumberFormat="1" applyFont="1" applyFill="1" applyBorder="1" applyAlignment="1">
      <alignment horizontal="center" vertical="center"/>
    </xf>
    <xf numFmtId="0" fontId="16" fillId="17" borderId="4" xfId="0" applyFont="1" applyFill="1" applyBorder="1" applyAlignment="1">
      <alignment horizontal="left" vertical="center" wrapText="1"/>
    </xf>
    <xf numFmtId="8" fontId="19" fillId="17" borderId="5" xfId="0" applyNumberFormat="1" applyFont="1" applyFill="1" applyBorder="1" applyAlignment="1">
      <alignment horizontal="center" vertical="center"/>
    </xf>
    <xf numFmtId="0" fontId="16" fillId="4" borderId="4" xfId="0" applyFont="1" applyFill="1" applyBorder="1" applyAlignment="1">
      <alignment horizontal="left" vertical="center" wrapText="1"/>
    </xf>
    <xf numFmtId="8" fontId="19" fillId="4" borderId="5" xfId="0" applyNumberFormat="1" applyFont="1" applyFill="1" applyBorder="1" applyAlignment="1">
      <alignment horizontal="center" vertical="center"/>
    </xf>
    <xf numFmtId="0" fontId="19" fillId="9" borderId="6" xfId="0" applyFont="1" applyFill="1" applyBorder="1" applyAlignment="1">
      <alignment horizontal="center" vertical="center" wrapText="1"/>
    </xf>
    <xf numFmtId="8" fontId="19" fillId="9" borderId="7" xfId="0" applyNumberFormat="1" applyFont="1" applyFill="1" applyBorder="1" applyAlignment="1">
      <alignment horizontal="center" vertical="center"/>
    </xf>
    <xf numFmtId="0" fontId="18" fillId="4" borderId="6" xfId="0" applyFont="1" applyFill="1" applyBorder="1" applyAlignment="1">
      <alignment horizontal="center" vertical="center" wrapText="1"/>
    </xf>
    <xf numFmtId="0" fontId="21" fillId="8" borderId="7" xfId="0" applyFont="1" applyFill="1" applyBorder="1" applyAlignment="1">
      <alignment horizontal="center" vertical="center"/>
    </xf>
    <xf numFmtId="0" fontId="16" fillId="0" borderId="13" xfId="0" applyFont="1" applyBorder="1" applyAlignment="1">
      <alignment horizontal="left" vertical="center" wrapText="1"/>
    </xf>
    <xf numFmtId="164" fontId="22" fillId="8" borderId="1" xfId="0" applyNumberFormat="1" applyFont="1" applyFill="1" applyBorder="1" applyAlignment="1">
      <alignment horizontal="right" vertical="center"/>
    </xf>
    <xf numFmtId="164" fontId="22" fillId="8" borderId="30" xfId="0" applyNumberFormat="1" applyFont="1" applyFill="1" applyBorder="1" applyAlignment="1">
      <alignment horizontal="right" vertical="center"/>
    </xf>
    <xf numFmtId="164" fontId="22" fillId="8" borderId="50" xfId="0" applyNumberFormat="1" applyFont="1" applyFill="1" applyBorder="1" applyAlignment="1">
      <alignment horizontal="right" vertical="center"/>
    </xf>
    <xf numFmtId="10" fontId="21" fillId="0" borderId="14" xfId="0" applyNumberFormat="1" applyFont="1" applyBorder="1" applyAlignment="1">
      <alignment horizontal="center" vertical="center"/>
    </xf>
    <xf numFmtId="10" fontId="21" fillId="0" borderId="5" xfId="0" applyNumberFormat="1" applyFont="1" applyBorder="1" applyAlignment="1">
      <alignment horizontal="center" vertical="center"/>
    </xf>
    <xf numFmtId="10" fontId="21" fillId="0" borderId="7" xfId="0" applyNumberFormat="1" applyFont="1" applyBorder="1" applyAlignment="1">
      <alignment horizontal="center" vertical="center"/>
    </xf>
    <xf numFmtId="164" fontId="22" fillId="4" borderId="50" xfId="0" applyNumberFormat="1" applyFont="1" applyFill="1" applyBorder="1" applyAlignment="1">
      <alignment horizontal="center" vertical="center"/>
    </xf>
    <xf numFmtId="164" fontId="22" fillId="4" borderId="1" xfId="0" applyNumberFormat="1" applyFont="1" applyFill="1" applyBorder="1" applyAlignment="1">
      <alignment horizontal="center" vertical="center"/>
    </xf>
    <xf numFmtId="164" fontId="22" fillId="4" borderId="24" xfId="0" applyNumberFormat="1" applyFont="1" applyFill="1" applyBorder="1" applyAlignment="1">
      <alignment horizontal="center" vertical="center"/>
    </xf>
    <xf numFmtId="4" fontId="29" fillId="0" borderId="1" xfId="0" applyNumberFormat="1" applyFont="1" applyBorder="1" applyAlignment="1">
      <alignment horizontal="right" vertical="center"/>
    </xf>
    <xf numFmtId="0" fontId="56" fillId="0" borderId="0" xfId="0" applyFont="1"/>
    <xf numFmtId="0" fontId="30" fillId="0" borderId="0" xfId="0" applyFont="1"/>
    <xf numFmtId="0" fontId="30" fillId="0" borderId="0" xfId="0" applyFont="1" applyAlignment="1">
      <alignment horizontal="center"/>
    </xf>
    <xf numFmtId="4" fontId="58" fillId="0" borderId="0" xfId="0" applyNumberFormat="1" applyFont="1" applyAlignment="1">
      <alignment horizontal="right" vertical="top"/>
    </xf>
    <xf numFmtId="167" fontId="38" fillId="0" borderId="45" xfId="0" applyNumberFormat="1" applyFont="1" applyBorder="1" applyAlignment="1">
      <alignment horizontal="right" vertical="center"/>
    </xf>
    <xf numFmtId="167" fontId="20" fillId="4" borderId="28" xfId="0" applyNumberFormat="1" applyFont="1" applyFill="1" applyBorder="1" applyAlignment="1">
      <alignment horizontal="right" vertical="center" wrapText="1"/>
    </xf>
    <xf numFmtId="3" fontId="0" fillId="4" borderId="0" xfId="0" applyNumberFormat="1" applyFill="1"/>
    <xf numFmtId="0" fontId="0" fillId="0" borderId="36" xfId="0" applyBorder="1"/>
    <xf numFmtId="0" fontId="44" fillId="0" borderId="51" xfId="0" applyFont="1" applyBorder="1" applyAlignment="1">
      <alignment horizontal="center" vertical="center" wrapText="1"/>
    </xf>
    <xf numFmtId="4" fontId="60" fillId="0" borderId="0" xfId="0" applyNumberFormat="1" applyFont="1" applyBorder="1" applyAlignment="1">
      <alignment horizontal="right" vertical="top"/>
    </xf>
    <xf numFmtId="0" fontId="61" fillId="0" borderId="39" xfId="0" applyFont="1" applyBorder="1" applyAlignment="1">
      <alignment horizontal="center"/>
    </xf>
    <xf numFmtId="2" fontId="27" fillId="0" borderId="0" xfId="0" applyNumberFormat="1" applyFont="1" applyBorder="1" applyAlignment="1">
      <alignment horizontal="center" vertical="center"/>
    </xf>
    <xf numFmtId="2" fontId="27" fillId="4" borderId="0"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43" fillId="2" borderId="39" xfId="0" applyFont="1" applyFill="1" applyBorder="1" applyAlignment="1">
      <alignment horizontal="center"/>
    </xf>
    <xf numFmtId="0" fontId="48" fillId="0" borderId="0" xfId="0" applyFont="1" applyFill="1" applyAlignment="1">
      <alignment horizontal="center"/>
    </xf>
    <xf numFmtId="4" fontId="29" fillId="0" borderId="0" xfId="0" applyNumberFormat="1" applyFont="1" applyBorder="1" applyAlignment="1">
      <alignment horizontal="right" vertical="top"/>
    </xf>
    <xf numFmtId="0" fontId="0" fillId="0" borderId="0" xfId="0" applyBorder="1" applyAlignment="1">
      <alignment horizontal="left"/>
    </xf>
    <xf numFmtId="0" fontId="0" fillId="0" borderId="0" xfId="0" applyAlignment="1">
      <alignment horizontal="center"/>
    </xf>
    <xf numFmtId="0" fontId="25" fillId="0" borderId="0" xfId="0" applyFont="1" applyBorder="1" applyAlignment="1">
      <alignment horizontal="left" vertical="center" wrapText="1"/>
    </xf>
    <xf numFmtId="164" fontId="29" fillId="0" borderId="1" xfId="0" applyNumberFormat="1" applyFont="1" applyBorder="1" applyAlignment="1">
      <alignment horizontal="right" vertical="center"/>
    </xf>
    <xf numFmtId="164" fontId="12" fillId="8" borderId="1" xfId="0" applyNumberFormat="1" applyFont="1" applyFill="1" applyBorder="1" applyAlignment="1">
      <alignment horizontal="right" vertical="center" wrapText="1"/>
    </xf>
    <xf numFmtId="0" fontId="35" fillId="0" borderId="25" xfId="0" applyFont="1" applyBorder="1" applyAlignment="1">
      <alignment horizontal="left" vertical="center" wrapText="1"/>
    </xf>
    <xf numFmtId="0" fontId="26" fillId="0" borderId="28" xfId="0" applyFont="1" applyBorder="1" applyAlignment="1">
      <alignment horizontal="center" vertical="center" wrapText="1"/>
    </xf>
    <xf numFmtId="0" fontId="0" fillId="0" borderId="0" xfId="0" applyAlignment="1">
      <alignment horizontal="left"/>
    </xf>
    <xf numFmtId="0" fontId="12" fillId="8" borderId="51" xfId="0" applyFont="1" applyFill="1" applyBorder="1" applyAlignment="1">
      <alignment horizontal="center" vertical="center" wrapText="1"/>
    </xf>
    <xf numFmtId="166" fontId="38" fillId="0" borderId="51" xfId="0" applyNumberFormat="1" applyFont="1" applyBorder="1" applyAlignment="1">
      <alignment horizontal="right" vertical="center"/>
    </xf>
    <xf numFmtId="166" fontId="28" fillId="0" borderId="51" xfId="0" applyNumberFormat="1" applyFont="1" applyBorder="1" applyAlignment="1">
      <alignment horizontal="right" vertical="center"/>
    </xf>
    <xf numFmtId="166" fontId="20" fillId="8" borderId="51" xfId="0" applyNumberFormat="1" applyFont="1" applyFill="1" applyBorder="1" applyAlignment="1">
      <alignment horizontal="right" vertical="center" wrapText="1"/>
    </xf>
    <xf numFmtId="0" fontId="25" fillId="0" borderId="0" xfId="0" applyFont="1" applyBorder="1" applyAlignment="1">
      <alignment horizontal="left" vertical="center" wrapText="1"/>
    </xf>
    <xf numFmtId="0" fontId="69" fillId="0" borderId="0" xfId="0" applyFont="1" applyAlignment="1">
      <alignment horizontal="justify" vertical="center"/>
    </xf>
    <xf numFmtId="167" fontId="10" fillId="0" borderId="51" xfId="0" applyNumberFormat="1" applyFont="1" applyBorder="1"/>
    <xf numFmtId="164" fontId="53" fillId="4" borderId="28" xfId="0" applyNumberFormat="1" applyFont="1" applyFill="1" applyBorder="1" applyAlignment="1">
      <alignment horizontal="right" vertical="center"/>
    </xf>
    <xf numFmtId="164" fontId="65" fillId="0" borderId="28" xfId="0" applyNumberFormat="1" applyFont="1" applyBorder="1" applyAlignment="1">
      <alignment horizontal="right" vertical="center"/>
    </xf>
    <xf numFmtId="164" fontId="18" fillId="0" borderId="1" xfId="0" applyNumberFormat="1" applyFont="1" applyBorder="1" applyAlignment="1">
      <alignment horizontal="right" vertical="center"/>
    </xf>
    <xf numFmtId="166" fontId="66" fillId="8" borderId="51" xfId="0" applyNumberFormat="1" applyFont="1" applyFill="1" applyBorder="1" applyAlignment="1">
      <alignment horizontal="right" vertical="center"/>
    </xf>
    <xf numFmtId="167" fontId="65" fillId="0" borderId="0" xfId="0" applyNumberFormat="1" applyFont="1" applyBorder="1" applyAlignment="1">
      <alignment vertical="center"/>
    </xf>
    <xf numFmtId="4" fontId="65" fillId="0" borderId="0" xfId="0" applyNumberFormat="1" applyFont="1" applyBorder="1" applyAlignment="1">
      <alignment vertical="center"/>
    </xf>
    <xf numFmtId="0" fontId="6" fillId="4" borderId="0" xfId="0" applyFont="1" applyFill="1" applyBorder="1" applyAlignment="1">
      <alignment horizontal="center" vertical="center" wrapText="1"/>
    </xf>
    <xf numFmtId="4" fontId="9" fillId="0" borderId="0" xfId="0" applyNumberFormat="1" applyFont="1" applyBorder="1"/>
    <xf numFmtId="0" fontId="40" fillId="0" borderId="51" xfId="0" applyFont="1" applyBorder="1" applyAlignment="1">
      <alignment horizontal="center" vertical="center"/>
    </xf>
    <xf numFmtId="0" fontId="40" fillId="0" borderId="51" xfId="0" applyFont="1" applyBorder="1" applyAlignment="1">
      <alignment horizontal="center" vertical="center" wrapText="1"/>
    </xf>
    <xf numFmtId="0" fontId="44" fillId="0" borderId="51" xfId="0" applyFont="1" applyBorder="1" applyAlignment="1">
      <alignment horizontal="left" vertical="center" wrapText="1"/>
    </xf>
    <xf numFmtId="0" fontId="0" fillId="0" borderId="0" xfId="0" applyBorder="1" applyAlignment="1">
      <alignment vertical="center"/>
    </xf>
    <xf numFmtId="0" fontId="65" fillId="0" borderId="0" xfId="0" applyFont="1" applyBorder="1" applyAlignment="1">
      <alignment horizontal="right" vertical="center" wrapText="1"/>
    </xf>
    <xf numFmtId="0" fontId="6" fillId="0" borderId="0" xfId="0" applyFont="1" applyFill="1" applyBorder="1" applyAlignment="1">
      <alignment horizontal="center" vertical="center" wrapText="1"/>
    </xf>
    <xf numFmtId="0" fontId="74" fillId="0" borderId="40" xfId="0" applyFont="1" applyFill="1" applyBorder="1" applyAlignment="1">
      <alignment horizontal="center"/>
    </xf>
    <xf numFmtId="1" fontId="72" fillId="0" borderId="39" xfId="0" applyNumberFormat="1" applyFont="1" applyBorder="1" applyAlignment="1">
      <alignment horizontal="center" vertical="center" wrapText="1"/>
    </xf>
    <xf numFmtId="2" fontId="75" fillId="0" borderId="39" xfId="0" applyNumberFormat="1" applyFont="1" applyBorder="1" applyAlignment="1">
      <alignment horizontal="center" vertical="center"/>
    </xf>
    <xf numFmtId="1" fontId="72" fillId="0" borderId="39" xfId="0" applyNumberFormat="1" applyFont="1" applyBorder="1" applyAlignment="1">
      <alignment horizontal="center" vertical="center"/>
    </xf>
    <xf numFmtId="3" fontId="75" fillId="0" borderId="39" xfId="0" applyNumberFormat="1" applyFont="1" applyBorder="1" applyAlignment="1">
      <alignment horizontal="center"/>
    </xf>
    <xf numFmtId="2" fontId="75" fillId="4" borderId="39" xfId="0" applyNumberFormat="1" applyFont="1" applyFill="1" applyBorder="1" applyAlignment="1">
      <alignment horizontal="center" vertical="center"/>
    </xf>
    <xf numFmtId="0" fontId="25" fillId="0" borderId="0" xfId="0" applyFont="1" applyBorder="1" applyAlignment="1">
      <alignment horizontal="left" vertical="center" wrapText="1"/>
    </xf>
    <xf numFmtId="0" fontId="67" fillId="0" borderId="0" xfId="0" applyFont="1" applyFill="1" applyBorder="1" applyAlignment="1">
      <alignment horizontal="left" vertical="top" wrapText="1"/>
    </xf>
    <xf numFmtId="0" fontId="42" fillId="0" borderId="0" xfId="0" applyFont="1" applyFill="1" applyBorder="1" applyAlignment="1">
      <alignment horizontal="left" vertical="top" wrapText="1"/>
    </xf>
    <xf numFmtId="3" fontId="76" fillId="0" borderId="39" xfId="0" applyNumberFormat="1" applyFont="1" applyBorder="1" applyAlignment="1">
      <alignment horizontal="center" vertical="center"/>
    </xf>
    <xf numFmtId="1" fontId="76" fillId="0" borderId="39" xfId="0" applyNumberFormat="1" applyFont="1" applyBorder="1" applyAlignment="1">
      <alignment horizontal="center" vertical="center"/>
    </xf>
    <xf numFmtId="164" fontId="18" fillId="0" borderId="28" xfId="0" applyNumberFormat="1" applyFont="1" applyBorder="1" applyAlignment="1">
      <alignment horizontal="center" vertical="center"/>
    </xf>
    <xf numFmtId="10" fontId="18" fillId="4" borderId="28" xfId="1" applyNumberFormat="1" applyFont="1" applyFill="1" applyBorder="1" applyAlignment="1">
      <alignment horizontal="center" vertical="center" wrapText="1"/>
    </xf>
    <xf numFmtId="167" fontId="67" fillId="0" borderId="1" xfId="0" applyNumberFormat="1" applyFont="1" applyBorder="1" applyAlignment="1">
      <alignment vertical="center"/>
    </xf>
    <xf numFmtId="165" fontId="67" fillId="0" borderId="1" xfId="0" applyNumberFormat="1" applyFont="1" applyBorder="1" applyAlignment="1">
      <alignment vertical="center"/>
    </xf>
    <xf numFmtId="167" fontId="67" fillId="0" borderId="51" xfId="0" applyNumberFormat="1" applyFont="1" applyBorder="1"/>
    <xf numFmtId="164" fontId="18" fillId="0" borderId="1" xfId="0" applyNumberFormat="1" applyFont="1" applyBorder="1" applyAlignment="1">
      <alignment horizontal="right" vertical="top"/>
    </xf>
    <xf numFmtId="4" fontId="22" fillId="3" borderId="1" xfId="0" applyNumberFormat="1" applyFont="1" applyFill="1" applyBorder="1" applyAlignment="1">
      <alignment horizontal="right" vertical="center"/>
    </xf>
    <xf numFmtId="166" fontId="28" fillId="3" borderId="51" xfId="0" applyNumberFormat="1" applyFont="1" applyFill="1" applyBorder="1" applyAlignment="1">
      <alignment horizontal="right" vertical="center"/>
    </xf>
    <xf numFmtId="0" fontId="11" fillId="3" borderId="51" xfId="0" applyFont="1" applyFill="1" applyBorder="1" applyAlignment="1">
      <alignment vertical="center"/>
    </xf>
    <xf numFmtId="165" fontId="79" fillId="0" borderId="51" xfId="0" applyNumberFormat="1" applyFont="1" applyBorder="1" applyAlignment="1">
      <alignment horizontal="right" wrapText="1"/>
    </xf>
    <xf numFmtId="4" fontId="44" fillId="0" borderId="51" xfId="0" applyNumberFormat="1" applyFont="1" applyBorder="1" applyAlignment="1">
      <alignment horizontal="left" vertical="center"/>
    </xf>
    <xf numFmtId="166" fontId="82" fillId="0" borderId="51" xfId="0" applyNumberFormat="1" applyFont="1" applyBorder="1" applyAlignment="1">
      <alignment vertical="center"/>
    </xf>
    <xf numFmtId="1" fontId="75" fillId="0" borderId="39" xfId="0" applyNumberFormat="1" applyFont="1" applyBorder="1" applyAlignment="1">
      <alignment horizontal="center" vertical="center"/>
    </xf>
    <xf numFmtId="1" fontId="83" fillId="0" borderId="39" xfId="0" applyNumberFormat="1" applyFont="1" applyBorder="1" applyAlignment="1">
      <alignment horizontal="center"/>
    </xf>
    <xf numFmtId="0" fontId="84" fillId="0" borderId="0" xfId="0" applyFont="1"/>
    <xf numFmtId="0" fontId="71" fillId="0" borderId="0" xfId="0" applyFont="1" applyFill="1" applyBorder="1" applyAlignment="1">
      <alignment horizontal="left" vertical="top" wrapText="1"/>
    </xf>
    <xf numFmtId="164" fontId="87" fillId="0" borderId="51" xfId="0" applyNumberFormat="1" applyFont="1" applyBorder="1"/>
    <xf numFmtId="167" fontId="88" fillId="0" borderId="51" xfId="0" applyNumberFormat="1" applyFont="1" applyBorder="1"/>
    <xf numFmtId="164" fontId="10" fillId="5" borderId="1" xfId="0" applyNumberFormat="1" applyFont="1" applyFill="1" applyBorder="1" applyAlignment="1">
      <alignment vertical="center" wrapText="1"/>
    </xf>
    <xf numFmtId="0" fontId="10" fillId="0" borderId="0" xfId="0" applyFont="1" applyAlignment="1">
      <alignment vertical="center" wrapText="1"/>
    </xf>
    <xf numFmtId="0" fontId="53" fillId="4" borderId="9" xfId="0" applyFont="1" applyFill="1" applyBorder="1" applyAlignment="1">
      <alignment horizontal="right"/>
    </xf>
    <xf numFmtId="3" fontId="53" fillId="4" borderId="28" xfId="0" applyNumberFormat="1" applyFont="1" applyFill="1" applyBorder="1" applyAlignment="1">
      <alignment horizontal="right" vertical="center"/>
    </xf>
    <xf numFmtId="3" fontId="65" fillId="0" borderId="5" xfId="0" applyNumberFormat="1" applyFont="1" applyBorder="1" applyAlignment="1">
      <alignment horizontal="right" vertical="center" wrapText="1"/>
    </xf>
    <xf numFmtId="0" fontId="4" fillId="4" borderId="4" xfId="0" applyFont="1" applyFill="1" applyBorder="1" applyAlignment="1">
      <alignment horizontal="justify" vertical="center" wrapText="1"/>
    </xf>
    <xf numFmtId="0" fontId="4" fillId="4" borderId="51" xfId="0" applyFont="1" applyFill="1" applyBorder="1" applyAlignment="1">
      <alignment horizontal="justify" vertical="center" wrapText="1"/>
    </xf>
    <xf numFmtId="0" fontId="4" fillId="4" borderId="5" xfId="0" applyFont="1" applyFill="1" applyBorder="1" applyAlignment="1">
      <alignment horizontal="justify" vertical="center" wrapText="1"/>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8" fillId="0" borderId="35" xfId="0" applyFont="1" applyFill="1" applyBorder="1" applyAlignment="1">
      <alignment horizontal="left" vertical="center" wrapText="1"/>
    </xf>
    <xf numFmtId="0" fontId="18" fillId="0" borderId="31" xfId="0" applyFont="1" applyFill="1" applyBorder="1" applyAlignment="1">
      <alignment horizontal="left" vertical="center" wrapText="1"/>
    </xf>
    <xf numFmtId="0" fontId="14" fillId="0" borderId="35" xfId="0" applyFont="1" applyFill="1" applyBorder="1" applyAlignment="1">
      <alignment horizontal="center" vertical="center"/>
    </xf>
    <xf numFmtId="0" fontId="14" fillId="0" borderId="31" xfId="0" applyFont="1" applyFill="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18" fillId="0" borderId="16" xfId="0" applyFont="1" applyBorder="1" applyAlignment="1">
      <alignment horizontal="left" vertical="center" wrapText="1"/>
    </xf>
    <xf numFmtId="0" fontId="18" fillId="0" borderId="13" xfId="0" applyFont="1" applyBorder="1" applyAlignment="1">
      <alignment horizontal="left" vertical="center" wrapText="1"/>
    </xf>
    <xf numFmtId="0" fontId="18" fillId="0" borderId="4" xfId="0" applyFont="1" applyBorder="1" applyAlignment="1">
      <alignment horizontal="center" vertical="center" wrapText="1"/>
    </xf>
    <xf numFmtId="0" fontId="21" fillId="8" borderId="5" xfId="0" applyFont="1" applyFill="1" applyBorder="1" applyAlignment="1">
      <alignment horizontal="center" vertical="center" wrapText="1"/>
    </xf>
    <xf numFmtId="0" fontId="21" fillId="8" borderId="5" xfId="0" applyFont="1" applyFill="1" applyBorder="1" applyAlignment="1">
      <alignment horizontal="center" vertical="center"/>
    </xf>
    <xf numFmtId="0" fontId="6" fillId="6" borderId="46" xfId="0" applyFont="1" applyFill="1" applyBorder="1" applyAlignment="1">
      <alignment horizontal="center" vertical="center"/>
    </xf>
    <xf numFmtId="0" fontId="6" fillId="6" borderId="47" xfId="0" applyFont="1" applyFill="1" applyBorder="1" applyAlignment="1">
      <alignment horizontal="center" vertical="center"/>
    </xf>
    <xf numFmtId="0" fontId="16" fillId="0" borderId="33" xfId="0" applyFont="1" applyBorder="1" applyAlignment="1">
      <alignment horizontal="justify" vertical="center" wrapText="1"/>
    </xf>
    <xf numFmtId="0" fontId="16" fillId="0" borderId="32"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37" xfId="0" applyFont="1" applyBorder="1" applyAlignment="1">
      <alignment horizontal="justify" vertical="center" wrapText="1"/>
    </xf>
    <xf numFmtId="0" fontId="54" fillId="4" borderId="29" xfId="0" applyFont="1" applyFill="1" applyBorder="1" applyAlignment="1">
      <alignment horizontal="center"/>
    </xf>
    <xf numFmtId="0" fontId="54"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6" xfId="0" applyFont="1" applyFill="1" applyBorder="1" applyAlignment="1">
      <alignment horizontal="center" vertic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51" fillId="8" borderId="14" xfId="0" applyFont="1" applyFill="1" applyBorder="1" applyAlignment="1">
      <alignment horizontal="center" vertical="center" wrapText="1"/>
    </xf>
    <xf numFmtId="0" fontId="51"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16" fillId="0" borderId="6" xfId="0" applyFont="1" applyBorder="1" applyAlignment="1">
      <alignment horizontal="justify" vertical="center" wrapText="1"/>
    </xf>
    <xf numFmtId="0" fontId="16" fillId="0" borderId="44"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35" xfId="0" applyFont="1" applyBorder="1" applyAlignment="1">
      <alignment horizontal="justify" vertical="center" wrapText="1"/>
    </xf>
    <xf numFmtId="0" fontId="5" fillId="4" borderId="0" xfId="0" applyFont="1" applyFill="1" applyAlignment="1">
      <alignment horizontal="center"/>
    </xf>
    <xf numFmtId="17" fontId="13" fillId="4" borderId="0" xfId="0" applyNumberFormat="1"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46" xfId="0" applyFont="1" applyFill="1" applyBorder="1" applyAlignment="1">
      <alignment horizontal="center" vertical="center"/>
    </xf>
    <xf numFmtId="0" fontId="17" fillId="7" borderId="48" xfId="0" applyFont="1" applyFill="1" applyBorder="1" applyAlignment="1">
      <alignment horizontal="center" vertical="center"/>
    </xf>
    <xf numFmtId="0" fontId="17" fillId="7" borderId="46" xfId="0" applyFont="1" applyFill="1" applyBorder="1" applyAlignment="1">
      <alignment horizontal="center" vertical="center" wrapText="1"/>
    </xf>
    <xf numFmtId="164" fontId="53" fillId="3" borderId="5" xfId="0" applyNumberFormat="1" applyFont="1" applyFill="1" applyBorder="1" applyAlignment="1">
      <alignment horizontal="right" vertical="center"/>
    </xf>
    <xf numFmtId="10" fontId="53" fillId="3" borderId="5" xfId="0" applyNumberFormat="1" applyFont="1" applyFill="1" applyBorder="1" applyAlignment="1">
      <alignment horizontal="right"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3" xfId="0" applyFont="1" applyBorder="1" applyAlignment="1">
      <alignment horizontal="justify" vertical="center" wrapText="1"/>
    </xf>
    <xf numFmtId="0" fontId="48" fillId="2" borderId="0" xfId="0" applyFont="1" applyFill="1" applyAlignment="1">
      <alignment horizontal="center"/>
    </xf>
    <xf numFmtId="0" fontId="0" fillId="0" borderId="25" xfId="0" applyBorder="1" applyAlignment="1">
      <alignment horizontal="left"/>
    </xf>
    <xf numFmtId="0" fontId="43" fillId="2" borderId="0" xfId="0" applyFont="1" applyFill="1" applyAlignment="1">
      <alignment horizontal="center"/>
    </xf>
    <xf numFmtId="0" fontId="42" fillId="2" borderId="0" xfId="0" applyFont="1" applyFill="1" applyAlignment="1">
      <alignment horizontal="center"/>
    </xf>
    <xf numFmtId="0" fontId="10" fillId="5" borderId="28" xfId="0" applyFont="1" applyFill="1" applyBorder="1" applyAlignment="1">
      <alignment horizontal="center"/>
    </xf>
    <xf numFmtId="0" fontId="0" fillId="0" borderId="0" xfId="0" applyAlignment="1">
      <alignment horizontal="center"/>
    </xf>
    <xf numFmtId="0" fontId="0" fillId="0" borderId="0" xfId="0" applyBorder="1" applyAlignment="1">
      <alignment horizontal="left" vertical="center"/>
    </xf>
    <xf numFmtId="0" fontId="10" fillId="0" borderId="0" xfId="0" applyFont="1" applyBorder="1" applyAlignment="1">
      <alignment horizontal="center"/>
    </xf>
    <xf numFmtId="0" fontId="10" fillId="0" borderId="0" xfId="0" applyFont="1" applyAlignment="1">
      <alignment horizontal="center"/>
    </xf>
    <xf numFmtId="0" fontId="9" fillId="0" borderId="0" xfId="0" applyFont="1" applyAlignment="1">
      <alignment horizontal="left" wrapText="1"/>
    </xf>
    <xf numFmtId="0" fontId="34" fillId="2" borderId="29" xfId="0" applyFont="1" applyFill="1" applyBorder="1" applyAlignment="1">
      <alignment horizontal="left" vertical="center" wrapText="1"/>
    </xf>
    <xf numFmtId="0" fontId="34" fillId="2" borderId="38" xfId="0" applyFont="1" applyFill="1" applyBorder="1" applyAlignment="1">
      <alignment horizontal="left" vertical="center" wrapText="1"/>
    </xf>
    <xf numFmtId="0" fontId="34" fillId="2" borderId="34" xfId="0" applyFont="1" applyFill="1" applyBorder="1" applyAlignment="1">
      <alignment horizontal="left" vertical="center" wrapText="1"/>
    </xf>
    <xf numFmtId="0" fontId="86" fillId="0" borderId="35" xfId="0" applyFont="1" applyBorder="1" applyAlignment="1">
      <alignment horizontal="center"/>
    </xf>
    <xf numFmtId="0" fontId="55" fillId="2" borderId="29" xfId="0" applyFont="1" applyFill="1" applyBorder="1" applyAlignment="1">
      <alignment horizontal="left" vertical="center" wrapText="1"/>
    </xf>
    <xf numFmtId="0" fontId="55" fillId="2" borderId="38" xfId="0" applyFont="1" applyFill="1" applyBorder="1" applyAlignment="1">
      <alignment horizontal="left" vertical="center" wrapText="1"/>
    </xf>
    <xf numFmtId="0" fontId="55" fillId="2" borderId="34" xfId="0" applyFont="1" applyFill="1" applyBorder="1" applyAlignment="1">
      <alignment horizontal="left" vertical="center" wrapText="1"/>
    </xf>
    <xf numFmtId="0" fontId="55" fillId="2" borderId="29" xfId="0" applyFont="1" applyFill="1" applyBorder="1" applyAlignment="1">
      <alignment horizontal="left" wrapText="1"/>
    </xf>
    <xf numFmtId="0" fontId="55" fillId="2" borderId="38" xfId="0" applyFont="1" applyFill="1" applyBorder="1" applyAlignment="1">
      <alignment horizontal="left" wrapText="1"/>
    </xf>
    <xf numFmtId="0" fontId="55" fillId="2" borderId="34" xfId="0" applyFont="1" applyFill="1" applyBorder="1" applyAlignment="1">
      <alignment horizontal="left" wrapText="1"/>
    </xf>
    <xf numFmtId="0" fontId="85" fillId="0" borderId="0" xfId="0" applyFont="1" applyAlignment="1">
      <alignment horizontal="left"/>
    </xf>
    <xf numFmtId="0" fontId="62" fillId="2" borderId="0" xfId="0" applyFont="1" applyFill="1" applyAlignment="1">
      <alignment horizontal="center"/>
    </xf>
    <xf numFmtId="0" fontId="64" fillId="3" borderId="29" xfId="0" applyFont="1" applyFill="1" applyBorder="1" applyAlignment="1">
      <alignment vertical="center" wrapText="1"/>
    </xf>
    <xf numFmtId="0" fontId="64" fillId="3" borderId="38" xfId="0" applyFont="1" applyFill="1" applyBorder="1" applyAlignment="1">
      <alignment vertical="center" wrapText="1"/>
    </xf>
    <xf numFmtId="0" fontId="64" fillId="3" borderId="34" xfId="0" applyFont="1" applyFill="1" applyBorder="1" applyAlignment="1">
      <alignment vertical="center" wrapText="1"/>
    </xf>
    <xf numFmtId="0" fontId="90" fillId="2" borderId="20" xfId="0" applyFont="1" applyFill="1" applyBorder="1" applyAlignment="1">
      <alignment horizontal="left" vertical="center" wrapText="1"/>
    </xf>
    <xf numFmtId="0" fontId="90" fillId="2" borderId="25" xfId="0" applyFont="1" applyFill="1" applyBorder="1" applyAlignment="1">
      <alignment horizontal="left" vertical="center" wrapText="1"/>
    </xf>
    <xf numFmtId="0" fontId="90" fillId="2" borderId="21" xfId="0" applyFont="1" applyFill="1" applyBorder="1" applyAlignment="1">
      <alignment horizontal="left" vertical="center" wrapText="1"/>
    </xf>
    <xf numFmtId="0" fontId="90" fillId="2" borderId="8" xfId="0" applyFont="1" applyFill="1" applyBorder="1" applyAlignment="1">
      <alignment horizontal="left" vertical="center" wrapText="1"/>
    </xf>
    <xf numFmtId="0" fontId="90" fillId="2" borderId="0" xfId="0" applyFont="1" applyFill="1" applyBorder="1" applyAlignment="1">
      <alignment horizontal="left" vertical="center" wrapText="1"/>
    </xf>
    <xf numFmtId="0" fontId="90" fillId="2" borderId="9" xfId="0" applyFont="1" applyFill="1" applyBorder="1" applyAlignment="1">
      <alignment horizontal="left" vertical="center" wrapText="1"/>
    </xf>
    <xf numFmtId="0" fontId="90" fillId="2" borderId="10" xfId="0" applyFont="1" applyFill="1" applyBorder="1" applyAlignment="1">
      <alignment horizontal="left" vertical="center" wrapText="1"/>
    </xf>
    <xf numFmtId="0" fontId="90" fillId="2" borderId="27" xfId="0" applyFont="1" applyFill="1" applyBorder="1" applyAlignment="1">
      <alignment horizontal="left" vertical="center" wrapText="1"/>
    </xf>
    <xf numFmtId="0" fontId="90" fillId="2" borderId="11" xfId="0" applyFont="1" applyFill="1" applyBorder="1" applyAlignment="1">
      <alignment horizontal="left" vertical="center" wrapText="1"/>
    </xf>
    <xf numFmtId="0" fontId="89" fillId="2" borderId="0" xfId="0" applyFont="1" applyFill="1" applyAlignment="1">
      <alignment horizontal="center"/>
    </xf>
    <xf numFmtId="0" fontId="9" fillId="0" borderId="0" xfId="0" applyFont="1" applyAlignment="1">
      <alignment horizontal="center"/>
    </xf>
    <xf numFmtId="0" fontId="10" fillId="0" borderId="0" xfId="0" applyFont="1" applyAlignment="1">
      <alignment horizontal="center" wrapText="1"/>
    </xf>
    <xf numFmtId="0" fontId="34" fillId="2" borderId="1"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10" fillId="0" borderId="35" xfId="0" applyFont="1" applyBorder="1" applyAlignment="1">
      <alignment horizontal="center"/>
    </xf>
    <xf numFmtId="0" fontId="10" fillId="0" borderId="32" xfId="0" applyFont="1" applyBorder="1" applyAlignment="1">
      <alignment horizontal="center"/>
    </xf>
    <xf numFmtId="0" fontId="0" fillId="0" borderId="0" xfId="0" applyBorder="1" applyAlignment="1">
      <alignment horizontal="left"/>
    </xf>
    <xf numFmtId="0" fontId="52" fillId="0" borderId="35" xfId="0" applyFont="1" applyBorder="1" applyAlignment="1">
      <alignment horizontal="center"/>
    </xf>
    <xf numFmtId="0" fontId="2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30" xfId="0" applyFont="1" applyFill="1" applyBorder="1" applyAlignment="1">
      <alignment horizontal="center" vertical="center"/>
    </xf>
    <xf numFmtId="0" fontId="34" fillId="2" borderId="28" xfId="0" applyFont="1" applyFill="1" applyBorder="1" applyAlignment="1">
      <alignment horizontal="center" vertical="center" wrapText="1"/>
    </xf>
    <xf numFmtId="0" fontId="34" fillId="2" borderId="28" xfId="0" applyFont="1" applyFill="1" applyBorder="1" applyAlignment="1">
      <alignment horizontal="center" vertical="center"/>
    </xf>
    <xf numFmtId="0" fontId="34" fillId="2" borderId="8" xfId="0" applyFont="1" applyFill="1" applyBorder="1" applyAlignment="1">
      <alignment horizontal="center" vertical="center" wrapText="1"/>
    </xf>
    <xf numFmtId="0" fontId="34" fillId="2" borderId="0" xfId="0" applyFont="1" applyFill="1" applyBorder="1" applyAlignment="1">
      <alignment horizontal="center" vertical="center" wrapText="1"/>
    </xf>
    <xf numFmtId="0" fontId="23" fillId="0" borderId="0" xfId="0" applyFont="1" applyBorder="1" applyAlignment="1">
      <alignment horizontal="left"/>
    </xf>
    <xf numFmtId="0" fontId="79" fillId="0" borderId="37" xfId="0" applyFont="1" applyFill="1" applyBorder="1" applyAlignment="1">
      <alignment vertical="center" wrapText="1"/>
    </xf>
    <xf numFmtId="0" fontId="79" fillId="0" borderId="32" xfId="0" applyFont="1" applyFill="1" applyBorder="1" applyAlignment="1">
      <alignment vertical="center" wrapText="1"/>
    </xf>
    <xf numFmtId="0" fontId="79" fillId="0" borderId="26" xfId="0" applyFont="1" applyFill="1" applyBorder="1" applyAlignment="1">
      <alignment vertical="center" wrapText="1"/>
    </xf>
    <xf numFmtId="0" fontId="79" fillId="0" borderId="37" xfId="0" applyFont="1" applyBorder="1" applyAlignment="1"/>
    <xf numFmtId="0" fontId="79" fillId="0" borderId="32" xfId="0" applyFont="1" applyBorder="1" applyAlignment="1"/>
    <xf numFmtId="0" fontId="79" fillId="0" borderId="26" xfId="0" applyFont="1" applyBorder="1" applyAlignment="1"/>
    <xf numFmtId="0" fontId="35" fillId="8" borderId="1" xfId="0" applyFont="1" applyFill="1" applyBorder="1" applyAlignment="1">
      <alignment horizontal="left" vertical="center" wrapText="1"/>
    </xf>
    <xf numFmtId="0" fontId="35" fillId="0" borderId="1" xfId="0" applyFont="1" applyBorder="1" applyAlignment="1">
      <alignment horizontal="left" vertical="center" wrapText="1"/>
    </xf>
    <xf numFmtId="0" fontId="67" fillId="0" borderId="31" xfId="0" applyFont="1" applyFill="1" applyBorder="1" applyAlignment="1">
      <alignment horizontal="left" wrapText="1"/>
    </xf>
    <xf numFmtId="0" fontId="43" fillId="2" borderId="27" xfId="0" applyFont="1" applyFill="1" applyBorder="1" applyAlignment="1">
      <alignment horizontal="center"/>
    </xf>
    <xf numFmtId="0" fontId="43" fillId="2" borderId="0" xfId="0" applyFont="1" applyFill="1" applyBorder="1" applyAlignment="1">
      <alignment horizontal="center"/>
    </xf>
    <xf numFmtId="0" fontId="11" fillId="0" borderId="0" xfId="0" applyFont="1" applyAlignment="1">
      <alignment horizontal="center"/>
    </xf>
    <xf numFmtId="166" fontId="9" fillId="0" borderId="37" xfId="0" applyNumberFormat="1" applyFont="1" applyBorder="1" applyAlignment="1">
      <alignment horizontal="right"/>
    </xf>
    <xf numFmtId="166" fontId="9" fillId="0" borderId="26" xfId="0" applyNumberFormat="1" applyFont="1" applyBorder="1" applyAlignment="1">
      <alignment horizontal="right"/>
    </xf>
    <xf numFmtId="0" fontId="47" fillId="2" borderId="37" xfId="0" applyFont="1" applyFill="1" applyBorder="1" applyAlignment="1">
      <alignment horizontal="center" vertical="center"/>
    </xf>
    <xf numFmtId="0" fontId="47" fillId="2" borderId="32" xfId="0" applyFont="1" applyFill="1" applyBorder="1" applyAlignment="1">
      <alignment horizontal="center" vertical="center"/>
    </xf>
    <xf numFmtId="0" fontId="47" fillId="2" borderId="26" xfId="0" applyFont="1" applyFill="1" applyBorder="1" applyAlignment="1">
      <alignment horizontal="center" vertical="center"/>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63" fillId="3" borderId="1" xfId="0" applyFont="1" applyFill="1" applyBorder="1" applyAlignment="1">
      <alignment vertical="center" wrapText="1"/>
    </xf>
    <xf numFmtId="0" fontId="63" fillId="3" borderId="37" xfId="0" applyFont="1" applyFill="1" applyBorder="1" applyAlignment="1">
      <alignment vertical="center"/>
    </xf>
    <xf numFmtId="0" fontId="63" fillId="3" borderId="32" xfId="0" applyFont="1" applyFill="1" applyBorder="1" applyAlignment="1">
      <alignment vertical="center"/>
    </xf>
    <xf numFmtId="0" fontId="63" fillId="3" borderId="26" xfId="0" applyFont="1" applyFill="1" applyBorder="1" applyAlignment="1">
      <alignment vertical="center"/>
    </xf>
    <xf numFmtId="0" fontId="64" fillId="3" borderId="1" xfId="0" applyFont="1" applyFill="1" applyBorder="1" applyAlignment="1">
      <alignment vertical="center"/>
    </xf>
    <xf numFmtId="167" fontId="10" fillId="3" borderId="37" xfId="0" applyNumberFormat="1" applyFont="1" applyFill="1" applyBorder="1" applyAlignment="1">
      <alignment horizontal="right" vertical="center" wrapText="1"/>
    </xf>
    <xf numFmtId="167" fontId="10" fillId="3" borderId="26" xfId="0" applyNumberFormat="1" applyFont="1" applyFill="1" applyBorder="1" applyAlignment="1">
      <alignment horizontal="right" vertical="center" wrapText="1"/>
    </xf>
    <xf numFmtId="0" fontId="10" fillId="3" borderId="0"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166" fontId="9" fillId="0" borderId="36" xfId="0" applyNumberFormat="1" applyFont="1" applyBorder="1" applyAlignment="1">
      <alignment horizontal="right"/>
    </xf>
    <xf numFmtId="166" fontId="9" fillId="0" borderId="0" xfId="0" applyNumberFormat="1" applyFont="1" applyBorder="1" applyAlignment="1">
      <alignment horizontal="right"/>
    </xf>
    <xf numFmtId="0" fontId="10" fillId="4" borderId="36" xfId="0" applyFont="1" applyFill="1" applyBorder="1" applyAlignment="1">
      <alignment horizontal="center" vertical="center" wrapText="1"/>
    </xf>
    <xf numFmtId="0" fontId="10" fillId="4" borderId="0" xfId="0" applyFont="1" applyFill="1" applyBorder="1" applyAlignment="1">
      <alignment horizontal="center" vertical="center" wrapText="1"/>
    </xf>
    <xf numFmtId="167" fontId="10" fillId="4" borderId="36" xfId="0" applyNumberFormat="1" applyFont="1" applyFill="1" applyBorder="1" applyAlignment="1">
      <alignment horizontal="right" vertical="center" wrapText="1"/>
    </xf>
    <xf numFmtId="167" fontId="10" fillId="4" borderId="0" xfId="0" applyNumberFormat="1" applyFont="1" applyFill="1" applyBorder="1" applyAlignment="1">
      <alignment horizontal="right" vertical="center" wrapText="1"/>
    </xf>
    <xf numFmtId="0" fontId="50" fillId="2" borderId="42" xfId="0" applyFont="1" applyFill="1" applyBorder="1" applyAlignment="1">
      <alignment horizontal="center" wrapText="1"/>
    </xf>
    <xf numFmtId="0" fontId="49" fillId="2" borderId="37" xfId="0" applyFont="1" applyFill="1" applyBorder="1" applyAlignment="1">
      <alignment horizontal="center"/>
    </xf>
    <xf numFmtId="0" fontId="49" fillId="2" borderId="32" xfId="0" applyFont="1" applyFill="1" applyBorder="1" applyAlignment="1">
      <alignment horizontal="center"/>
    </xf>
    <xf numFmtId="0" fontId="49" fillId="2" borderId="26" xfId="0" applyFont="1" applyFill="1" applyBorder="1" applyAlignment="1">
      <alignment horizontal="center"/>
    </xf>
    <xf numFmtId="0" fontId="70" fillId="24" borderId="36" xfId="0" applyFont="1" applyFill="1" applyBorder="1" applyAlignment="1">
      <alignment horizontal="center"/>
    </xf>
    <xf numFmtId="0" fontId="70" fillId="24" borderId="43" xfId="0" applyFont="1" applyFill="1" applyBorder="1" applyAlignment="1">
      <alignment horizontal="center"/>
    </xf>
    <xf numFmtId="0" fontId="70" fillId="24" borderId="36" xfId="0" applyFont="1" applyFill="1" applyBorder="1" applyAlignment="1">
      <alignment horizontal="center" wrapText="1"/>
    </xf>
    <xf numFmtId="0" fontId="70" fillId="24" borderId="43" xfId="0" applyFont="1" applyFill="1" applyBorder="1" applyAlignment="1">
      <alignment horizontal="center" wrapText="1"/>
    </xf>
    <xf numFmtId="0" fontId="71" fillId="24" borderId="55" xfId="0" applyFont="1" applyFill="1" applyBorder="1" applyAlignment="1">
      <alignment horizontal="center"/>
    </xf>
    <xf numFmtId="0" fontId="71" fillId="24" borderId="56" xfId="0" applyFont="1" applyFill="1" applyBorder="1" applyAlignment="1">
      <alignment horizontal="center"/>
    </xf>
    <xf numFmtId="0" fontId="71" fillId="0" borderId="0" xfId="0" applyFont="1" applyFill="1" applyBorder="1" applyAlignment="1">
      <alignment horizontal="left" vertical="top" wrapText="1"/>
    </xf>
    <xf numFmtId="0" fontId="44" fillId="0" borderId="0" xfId="0" applyFont="1" applyBorder="1" applyAlignment="1">
      <alignment vertical="center" wrapText="1"/>
    </xf>
    <xf numFmtId="0" fontId="78" fillId="2" borderId="0" xfId="0" applyFont="1" applyFill="1" applyAlignment="1">
      <alignment horizontal="center"/>
    </xf>
    <xf numFmtId="0" fontId="78" fillId="2" borderId="42" xfId="0" applyFont="1" applyFill="1" applyBorder="1" applyAlignment="1">
      <alignment horizontal="center"/>
    </xf>
    <xf numFmtId="164" fontId="73" fillId="0" borderId="29" xfId="0" applyNumberFormat="1" applyFont="1" applyBorder="1" applyAlignment="1">
      <alignment horizontal="right" vertical="center"/>
    </xf>
    <xf numFmtId="164" fontId="73" fillId="0" borderId="38" xfId="0" applyNumberFormat="1" applyFont="1" applyBorder="1" applyAlignment="1">
      <alignment horizontal="right" vertical="center"/>
    </xf>
    <xf numFmtId="164" fontId="73" fillId="0" borderId="34" xfId="0" applyNumberFormat="1" applyFont="1" applyBorder="1" applyAlignment="1">
      <alignment horizontal="right" vertical="center"/>
    </xf>
    <xf numFmtId="4" fontId="73" fillId="0" borderId="29" xfId="0" applyNumberFormat="1" applyFont="1" applyBorder="1" applyAlignment="1">
      <alignment horizontal="right" vertical="center"/>
    </xf>
    <xf numFmtId="4" fontId="73" fillId="0" borderId="38" xfId="0" applyNumberFormat="1" applyFont="1" applyBorder="1" applyAlignment="1">
      <alignment horizontal="right" vertical="center"/>
    </xf>
    <xf numFmtId="4" fontId="73" fillId="0" borderId="34" xfId="0" applyNumberFormat="1" applyFont="1" applyBorder="1" applyAlignment="1">
      <alignment horizontal="right" vertical="center"/>
    </xf>
    <xf numFmtId="3" fontId="73" fillId="0" borderId="29" xfId="0" applyNumberFormat="1" applyFont="1" applyBorder="1" applyAlignment="1">
      <alignment horizontal="right" vertical="center"/>
    </xf>
    <xf numFmtId="3" fontId="73" fillId="0" borderId="38" xfId="0" applyNumberFormat="1" applyFont="1" applyBorder="1" applyAlignment="1">
      <alignment horizontal="right" vertical="center"/>
    </xf>
    <xf numFmtId="3" fontId="73" fillId="0" borderId="34" xfId="0" applyNumberFormat="1" applyFont="1" applyBorder="1" applyAlignment="1">
      <alignment horizontal="right" vertical="center"/>
    </xf>
    <xf numFmtId="3" fontId="73" fillId="0" borderId="29" xfId="0" applyNumberFormat="1" applyFont="1" applyBorder="1" applyAlignment="1">
      <alignment horizontal="right" vertical="center" wrapText="1"/>
    </xf>
    <xf numFmtId="3" fontId="73" fillId="0" borderId="38" xfId="0" applyNumberFormat="1" applyFont="1" applyBorder="1" applyAlignment="1">
      <alignment horizontal="right" vertical="center" wrapText="1"/>
    </xf>
    <xf numFmtId="3" fontId="73" fillId="0" borderId="34" xfId="0" applyNumberFormat="1" applyFont="1" applyBorder="1" applyAlignment="1">
      <alignment horizontal="right" vertical="center" wrapText="1"/>
    </xf>
    <xf numFmtId="3" fontId="77" fillId="0" borderId="29" xfId="0" applyNumberFormat="1" applyFont="1" applyBorder="1" applyAlignment="1">
      <alignment horizontal="right" vertical="center" wrapText="1"/>
    </xf>
    <xf numFmtId="3" fontId="77" fillId="0" borderId="38" xfId="0" applyNumberFormat="1" applyFont="1" applyBorder="1" applyAlignment="1">
      <alignment horizontal="right" vertical="center" wrapText="1"/>
    </xf>
    <xf numFmtId="3" fontId="77" fillId="0" borderId="34" xfId="0" applyNumberFormat="1" applyFont="1" applyBorder="1" applyAlignment="1">
      <alignment horizontal="right" vertical="center" wrapText="1"/>
    </xf>
    <xf numFmtId="0" fontId="47" fillId="2" borderId="10" xfId="0" applyFont="1" applyFill="1" applyBorder="1" applyAlignment="1">
      <alignment horizontal="center" vertical="center" wrapText="1"/>
    </xf>
    <xf numFmtId="0" fontId="47" fillId="2" borderId="27" xfId="0" applyFont="1" applyFill="1" applyBorder="1" applyAlignment="1">
      <alignment horizontal="center" vertical="center" wrapText="1"/>
    </xf>
    <xf numFmtId="167" fontId="76" fillId="0" borderId="37" xfId="0" applyNumberFormat="1" applyFont="1" applyBorder="1" applyAlignment="1">
      <alignment horizontal="center" vertical="center"/>
    </xf>
    <xf numFmtId="167" fontId="76" fillId="0" borderId="26" xfId="0" applyNumberFormat="1" applyFont="1" applyBorder="1" applyAlignment="1">
      <alignment horizontal="center" vertical="center"/>
    </xf>
    <xf numFmtId="166" fontId="76" fillId="0" borderId="37" xfId="0" applyNumberFormat="1" applyFont="1" applyBorder="1" applyAlignment="1">
      <alignment horizontal="center" vertical="center"/>
    </xf>
    <xf numFmtId="166" fontId="76" fillId="0" borderId="26" xfId="0" applyNumberFormat="1" applyFont="1" applyBorder="1" applyAlignment="1">
      <alignment horizontal="center" vertical="center"/>
    </xf>
    <xf numFmtId="0" fontId="80" fillId="25" borderId="0" xfId="0" applyFont="1" applyFill="1" applyBorder="1" applyAlignment="1">
      <alignment horizontal="left" vertical="top" wrapText="1"/>
    </xf>
    <xf numFmtId="0" fontId="78" fillId="2" borderId="36" xfId="0" applyFont="1" applyFill="1" applyBorder="1" applyAlignment="1">
      <alignment horizontal="center" wrapText="1"/>
    </xf>
    <xf numFmtId="0" fontId="78" fillId="2" borderId="0" xfId="0" applyFont="1" applyFill="1" applyBorder="1" applyAlignment="1">
      <alignment horizontal="center" wrapText="1"/>
    </xf>
    <xf numFmtId="0" fontId="48" fillId="2" borderId="36" xfId="0" applyFont="1" applyFill="1" applyBorder="1" applyAlignment="1">
      <alignment horizontal="center"/>
    </xf>
    <xf numFmtId="0" fontId="48" fillId="2" borderId="0" xfId="0" applyFont="1" applyFill="1" applyBorder="1" applyAlignment="1">
      <alignment horizontal="center"/>
    </xf>
    <xf numFmtId="0" fontId="46" fillId="2" borderId="52" xfId="0" applyFont="1" applyFill="1" applyBorder="1" applyAlignment="1">
      <alignment horizontal="left" vertical="center" wrapText="1"/>
    </xf>
    <xf numFmtId="0" fontId="46" fillId="2" borderId="53" xfId="0" applyFont="1" applyFill="1" applyBorder="1" applyAlignment="1">
      <alignment horizontal="left" vertical="center" wrapText="1"/>
    </xf>
    <xf numFmtId="0" fontId="46" fillId="2" borderId="54" xfId="0" applyFont="1" applyFill="1" applyBorder="1" applyAlignment="1">
      <alignment horizontal="left" vertical="center" wrapText="1"/>
    </xf>
    <xf numFmtId="0" fontId="45" fillId="0" borderId="0" xfId="0" applyFont="1" applyFill="1" applyBorder="1" applyAlignment="1">
      <alignment horizontal="left" wrapText="1"/>
    </xf>
    <xf numFmtId="0" fontId="46" fillId="2" borderId="52" xfId="0" applyFont="1" applyFill="1" applyBorder="1" applyAlignment="1">
      <alignment horizontal="left" wrapText="1"/>
    </xf>
    <xf numFmtId="0" fontId="57" fillId="2" borderId="53" xfId="0" applyFont="1" applyFill="1" applyBorder="1" applyAlignment="1">
      <alignment horizontal="left" wrapText="1"/>
    </xf>
    <xf numFmtId="0" fontId="57" fillId="2" borderId="54" xfId="0" applyFont="1" applyFill="1" applyBorder="1" applyAlignment="1">
      <alignment horizontal="left" wrapText="1"/>
    </xf>
    <xf numFmtId="0" fontId="48" fillId="2" borderId="3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0" xfId="0" applyFont="1" applyFill="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colors>
    <mruColors>
      <color rgb="FFAA7138"/>
      <color rgb="FFFFE07D"/>
      <color rgb="FFFF9966"/>
      <color rgb="FF9C3E47"/>
      <color rgb="FFFFA54B"/>
      <color rgb="FFFFA143"/>
      <color rgb="FFFF9933"/>
      <color rgb="FFB88800"/>
      <color rgb="FFCC9900"/>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2.9372598027648807E-2"/>
                  <c:y val="0.19921608424520518"/>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855812422594428"/>
                      <c:h val="0.16293289406596853"/>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1.7210944776150951E-2"/>
                  <c:y val="-0.1759231478213123"/>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434678646349864"/>
                      <c:h val="0.21393889477193392"/>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26808133842738635"/>
                  <c:y val="5.2164797165679296E-3"/>
                </c:manualLayout>
              </c:layout>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4131976962634379"/>
                      <c:h val="0.14628551071367871"/>
                    </c:manualLayout>
                  </c15:layout>
                </c:ext>
                <c:ext xmlns:c16="http://schemas.microsoft.com/office/drawing/2014/chart" uri="{C3380CC4-5D6E-409C-BE32-E72D297353CC}">
                  <c16:uniqueId val="{00000005-B226-4D17-85CC-5FB87455BD9E}"/>
                </c:ext>
              </c:extLst>
            </c:dLbl>
            <c:spPr>
              <a:noFill/>
              <a:ln>
                <a:solidFill>
                  <a:schemeClr val="bg1"/>
                </a:solid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'GESTIÓN DEL PRESUPUESTO'!$D$10:$F$10</c:f>
              <c:numCache>
                <c:formatCode>"Q"#,##0.00</c:formatCode>
                <c:ptCount val="3"/>
                <c:pt idx="0">
                  <c:v>2013103365</c:v>
                </c:pt>
                <c:pt idx="1">
                  <c:v>1111524066.71</c:v>
                </c:pt>
                <c:pt idx="2" formatCode="0.00%">
                  <c:v>0.55214455752002578</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0" i="0" baseline="0">
                <a:effectLst/>
              </a:rPr>
              <a:t>Ministerio de Agricutura, Ganadería y Alimentación</a:t>
            </a:r>
            <a:endParaRPr lang="es-GT" sz="1400">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31 de octubre   de 2025</a:t>
            </a:r>
            <a:endParaRPr lang="es-GT" sz="1400">
              <a:effectLst/>
            </a:endParaRPr>
          </a:p>
          <a:p>
            <a:pPr>
              <a:defRPr/>
            </a:pPr>
            <a:r>
              <a:rPr lang="es-GT" sz="1400" b="0" i="0" baseline="0">
                <a:effectLst/>
              </a:rPr>
              <a:t>(Millones de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'!$K$10:$K$16</c:f>
              <c:numCache>
                <c:formatCode>#,##0.0</c:formatCode>
                <c:ptCount val="7"/>
                <c:pt idx="0">
                  <c:v>262.07073500000001</c:v>
                </c:pt>
                <c:pt idx="1">
                  <c:v>710.29846499999996</c:v>
                </c:pt>
                <c:pt idx="2">
                  <c:v>92.764904999999999</c:v>
                </c:pt>
                <c:pt idx="3">
                  <c:v>611.85916099999997</c:v>
                </c:pt>
                <c:pt idx="4">
                  <c:v>9.9290289999999999</c:v>
                </c:pt>
                <c:pt idx="5">
                  <c:v>326.18106999999998</c:v>
                </c:pt>
                <c:pt idx="6">
                  <c:v>2013.1033649999999</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'!$L$10:$L$16</c:f>
              <c:numCache>
                <c:formatCode>#,##0.0</c:formatCode>
                <c:ptCount val="7"/>
                <c:pt idx="0">
                  <c:v>136.03065113999997</c:v>
                </c:pt>
                <c:pt idx="1">
                  <c:v>414.58270138</c:v>
                </c:pt>
                <c:pt idx="2">
                  <c:v>52.187396920000005</c:v>
                </c:pt>
                <c:pt idx="3">
                  <c:v>251.25603487999999</c:v>
                </c:pt>
                <c:pt idx="4">
                  <c:v>6.9589744299999996</c:v>
                </c:pt>
                <c:pt idx="5">
                  <c:v>250.50830796</c:v>
                </c:pt>
                <c:pt idx="6">
                  <c:v>1111.5240667099999</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5.3709292743768823E-3"/>
                  <c:y val="5.1358016703331705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9.4444444444444442E-2"/>
                  <c:y val="1.8518518518518517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689B42E2-5D2E-48B0-BD86-21ACC4EBEA85}"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2236DA21-02C3-411A-ABB0-2028F057C35A}"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D526F04C-4002-4FE8-817C-17B24562DD8B}"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2E704094-52AF-4CF5-AD29-F3947B612B17}"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PRESUPUESTO'!$D$10:$F$10</c:f>
              <c:numCache>
                <c:formatCode>"Q"#,##0.00</c:formatCode>
                <c:ptCount val="3"/>
                <c:pt idx="0">
                  <c:v>2013103365</c:v>
                </c:pt>
                <c:pt idx="1">
                  <c:v>1111524066.71</c:v>
                </c:pt>
                <c:pt idx="2" formatCode="0.00%">
                  <c:v>0.55214455752002578</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PRESUPUESTO'!$D$10</c15:f>
                <c15:dlblRangeCache>
                  <c:ptCount val="1"/>
                  <c:pt idx="0">
                    <c:v>Q2,013,103,365.00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Al 31 de Octubre de 2025</a:t>
            </a:r>
          </a:p>
          <a:p>
            <a:pPr>
              <a:defRPr b="1"/>
            </a:pPr>
            <a:r>
              <a:rPr lang="es-GT" sz="1400" b="1" baseline="0"/>
              <a:t>(Millones de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17080661627049851"/>
          <c:y val="0.17807898058544208"/>
          <c:w val="0.82292624702758221"/>
          <c:h val="0.75308729538578667"/>
        </c:manualLayout>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PRESUPUESTO'!$R$8:$U$8</c:f>
              <c:strCache>
                <c:ptCount val="4"/>
                <c:pt idx="0">
                  <c:v>PRESUPUESTO VIGENTE</c:v>
                </c:pt>
                <c:pt idx="1">
                  <c:v>PRESUPUESTO DEVENGADO</c:v>
                </c:pt>
                <c:pt idx="2">
                  <c:v>SALDO POR DEVENGAR </c:v>
                </c:pt>
                <c:pt idx="3">
                  <c:v>% EJEC</c:v>
                </c:pt>
              </c:strCache>
            </c:strRef>
          </c:cat>
          <c:val>
            <c:numRef>
              <c:f>'GESTIÓN DEL PRESUPUESTO'!$R$9:$U$9</c:f>
              <c:numCache>
                <c:formatCode>"Q"#,##0.00</c:formatCode>
                <c:ptCount val="4"/>
                <c:pt idx="0">
                  <c:v>2013.1033649999999</c:v>
                </c:pt>
                <c:pt idx="1">
                  <c:v>1111.5240667099999</c:v>
                </c:pt>
                <c:pt idx="2" formatCode="&quot;Q&quot;#,##0.0">
                  <c:v>901.57929829</c:v>
                </c:pt>
                <c:pt idx="3" formatCode="0.0">
                  <c:v>55.214455752002578</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GT" sz="1600"/>
              <a:t>Ministerio</a:t>
            </a:r>
            <a:r>
              <a:rPr lang="es-GT" sz="1600" baseline="0"/>
              <a:t> de Agricultura, Ganadería y Alimentación</a:t>
            </a:r>
          </a:p>
          <a:p>
            <a:pPr>
              <a:defRPr sz="1600"/>
            </a:pPr>
            <a:r>
              <a:rPr lang="es-GT" sz="1600" b="1" baseline="0"/>
              <a:t>Ejecución presupuestaria por finalidad </a:t>
            </a:r>
          </a:p>
          <a:p>
            <a:pPr>
              <a:defRPr sz="1600"/>
            </a:pPr>
            <a:r>
              <a:rPr lang="es-GT" sz="1600" b="1" baseline="0"/>
              <a:t>(Devengado)</a:t>
            </a:r>
          </a:p>
          <a:p>
            <a:pPr>
              <a:defRPr sz="1600"/>
            </a:pPr>
            <a:r>
              <a:rPr lang="es-GT" sz="1600" b="1" baseline="0"/>
              <a:t>A 31 de ocubre  de 2025</a:t>
            </a:r>
          </a:p>
          <a:p>
            <a:pPr>
              <a:defRPr sz="1600"/>
            </a:pPr>
            <a:r>
              <a:rPr lang="es-GT" sz="1600" b="0" baseline="0"/>
              <a:t>(Millones de quetzales)</a:t>
            </a:r>
            <a:endParaRPr lang="es-GT" sz="1600" b="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FINALIDAD'!$K$22:$K$27</c:f>
              <c:strCache>
                <c:ptCount val="6"/>
                <c:pt idx="0">
                  <c:v>Servicios Públicos Generales</c:v>
                </c:pt>
                <c:pt idx="1">
                  <c:v>Asuntos Económicos</c:v>
                </c:pt>
                <c:pt idx="2">
                  <c:v>Protección Ambiental</c:v>
                </c:pt>
                <c:pt idx="3">
                  <c:v>Educación</c:v>
                </c:pt>
                <c:pt idx="4">
                  <c:v>Protección Social</c:v>
                </c:pt>
                <c:pt idx="5">
                  <c:v>TOTAL</c:v>
                </c:pt>
              </c:strCache>
            </c:strRef>
          </c:cat>
          <c:val>
            <c:numRef>
              <c:f>'EJECUCIÓN GRUPO Y FINALIDAD'!$L$22:$L$27</c:f>
              <c:numCache>
                <c:formatCode>"Q"#,##0.0</c:formatCode>
                <c:ptCount val="6"/>
                <c:pt idx="0">
                  <c:v>29.237253980000002</c:v>
                </c:pt>
                <c:pt idx="1">
                  <c:v>884.38036319000003</c:v>
                </c:pt>
                <c:pt idx="2">
                  <c:v>6.9589744299999996</c:v>
                </c:pt>
                <c:pt idx="3">
                  <c:v>32.760984069999999</c:v>
                </c:pt>
                <c:pt idx="4">
                  <c:v>158.18649103999999</c:v>
                </c:pt>
                <c:pt idx="5">
                  <c:v>1111.5240667099999</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GT"/>
                  <a:t>Millone de quetzales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grupo de gasto </a:t>
            </a:r>
          </a:p>
          <a:p>
            <a:pPr>
              <a:defRPr/>
            </a:pPr>
            <a:r>
              <a:rPr lang="es-GT" b="1" baseline="0"/>
              <a:t>(Devengado)</a:t>
            </a:r>
          </a:p>
          <a:p>
            <a:pPr>
              <a:defRPr/>
            </a:pPr>
            <a:r>
              <a:rPr lang="es-GT" b="1" baseline="0"/>
              <a:t>Al 31 de octubre  de 2025</a:t>
            </a:r>
          </a:p>
          <a:p>
            <a:pPr>
              <a:defRPr/>
            </a:pPr>
            <a:r>
              <a:rPr lang="es-GT" baseline="0"/>
              <a:t>(Millones de quetzales)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6057656868177893"/>
          <c:y val="0.30600845251772341"/>
          <c:w val="0.47558281892341198"/>
          <c:h val="0.6360438275862399"/>
        </c:manualLayout>
      </c:layout>
      <c:barChart>
        <c:barDir val="bar"/>
        <c:grouping val="clustered"/>
        <c:varyColors val="0"/>
        <c:ser>
          <c:idx val="0"/>
          <c:order val="0"/>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FINALIDAD'!$C$26:$C$34</c:f>
              <c:strCache>
                <c:ptCount val="9"/>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Grupo 500: Transferencias de Capital</c:v>
                </c:pt>
                <c:pt idx="6">
                  <c:v>Grupo 600: Activos Financieros</c:v>
                </c:pt>
                <c:pt idx="7">
                  <c:v>Grupo 900: Asignaciones Globales</c:v>
                </c:pt>
                <c:pt idx="8">
                  <c:v>TOTAL</c:v>
                </c:pt>
              </c:strCache>
            </c:strRef>
          </c:cat>
          <c:val>
            <c:numRef>
              <c:f>'EJECUCIÓN GRUPO Y FINALIDAD'!$D$26:$D$34</c:f>
              <c:numCache>
                <c:formatCode>"Q"#,##0.0</c:formatCode>
                <c:ptCount val="9"/>
                <c:pt idx="0">
                  <c:v>397.04747631999999</c:v>
                </c:pt>
                <c:pt idx="1">
                  <c:v>91.029130640000005</c:v>
                </c:pt>
                <c:pt idx="2">
                  <c:v>275.31621113</c:v>
                </c:pt>
                <c:pt idx="3">
                  <c:v>16.156581989999999</c:v>
                </c:pt>
                <c:pt idx="4">
                  <c:v>221.79981441000001</c:v>
                </c:pt>
                <c:pt idx="5">
                  <c:v>43.264571500000002</c:v>
                </c:pt>
                <c:pt idx="6">
                  <c:v>13.321872170000001</c:v>
                </c:pt>
                <c:pt idx="7">
                  <c:v>53.588408549999997</c:v>
                </c:pt>
                <c:pt idx="8">
                  <c:v>1111.5240667099999</c:v>
                </c:pt>
              </c:numCache>
            </c:numRef>
          </c:val>
          <c:extLst>
            <c:ext xmlns:c16="http://schemas.microsoft.com/office/drawing/2014/chart" uri="{C3380CC4-5D6E-409C-BE32-E72D297353CC}">
              <c16:uniqueId val="{00000000-27F2-43CC-8728-8050CC25135A}"/>
            </c:ext>
          </c:extLst>
        </c:ser>
        <c:dLbls>
          <c:showLegendKey val="0"/>
          <c:showVal val="0"/>
          <c:showCatName val="0"/>
          <c:showSerName val="0"/>
          <c:showPercent val="0"/>
          <c:showBubbleSize val="0"/>
        </c:dLbls>
        <c:gapWidth val="50"/>
        <c:axId val="394431344"/>
        <c:axId val="394425936"/>
      </c:barChart>
      <c:catAx>
        <c:axId val="39443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394425936"/>
        <c:crosses val="autoZero"/>
        <c:auto val="1"/>
        <c:lblAlgn val="ctr"/>
        <c:lblOffset val="100"/>
        <c:noMultiLvlLbl val="0"/>
      </c:catAx>
      <c:valAx>
        <c:axId val="394425936"/>
        <c:scaling>
          <c:orientation val="minMax"/>
        </c:scaling>
        <c:delete val="1"/>
        <c:axPos val="b"/>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crossAx val="39443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REGIÓN</a:t>
            </a:r>
          </a:p>
          <a:p>
            <a:pPr>
              <a:defRPr/>
            </a:pPr>
            <a:r>
              <a:rPr lang="en-US" b="1" baseline="0"/>
              <a:t>(Devengado)</a:t>
            </a:r>
          </a:p>
          <a:p>
            <a:pPr>
              <a:defRPr/>
            </a:pPr>
            <a:r>
              <a:rPr lang="en-US" b="1" baseline="0"/>
              <a:t>AL  31 DE OCTUBRE  2025</a:t>
            </a:r>
          </a:p>
          <a:p>
            <a:pPr>
              <a:defRPr/>
            </a:pPr>
            <a:r>
              <a:rPr lang="en-US" baseline="0"/>
              <a:t>(MILLONES DE QUETZALES)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1"/>
          <c:order val="1"/>
          <c:tx>
            <c:strRef>
              <c:f>'PRESUPUESTO POR REGIÓN'!$D$54</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REGIÓN'!$B$55:$B$64</c:f>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f>'PRESUPUESTO POR REGIÓN'!$D$55:$D$64</c:f>
              <c:numCache>
                <c:formatCode>#,##0.0</c:formatCode>
                <c:ptCount val="10"/>
                <c:pt idx="0">
                  <c:v>875.85372355999993</c:v>
                </c:pt>
                <c:pt idx="1">
                  <c:v>21.058453350000001</c:v>
                </c:pt>
                <c:pt idx="2">
                  <c:v>26.876115170000002</c:v>
                </c:pt>
                <c:pt idx="3">
                  <c:v>18.9888665</c:v>
                </c:pt>
                <c:pt idx="4">
                  <c:v>17.696209850000002</c:v>
                </c:pt>
                <c:pt idx="5">
                  <c:v>60.024052060000002</c:v>
                </c:pt>
                <c:pt idx="6">
                  <c:v>38.097724899999996</c:v>
                </c:pt>
                <c:pt idx="7">
                  <c:v>29.525990320000002</c:v>
                </c:pt>
                <c:pt idx="8">
                  <c:v>23.402930999999999</c:v>
                </c:pt>
                <c:pt idx="9">
                  <c:v>1111.5240667099999</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REGIÓN'!$C$54</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REGIÓN'!$B$55:$B$64</c15:sqref>
                        </c15:formulaRef>
                      </c:ext>
                    </c:extLst>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extLst>
                      <c:ext uri="{02D57815-91ED-43cb-92C2-25804820EDAC}">
                        <c15:formulaRef>
                          <c15:sqref>'PRESUPUESTO POR REGIÓN'!$C$55:$C$64</c15:sqref>
                        </c15:formulaRef>
                      </c:ext>
                    </c:extLst>
                    <c:numCache>
                      <c:formatCode>General</c:formatCode>
                      <c:ptCount val="10"/>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endParaRPr lang="es-GT"/>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mes de octubre  de 2025</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dLbl>
              <c:idx val="0"/>
              <c:layout>
                <c:manualLayout>
                  <c:x val="-0.18939770356867694"/>
                  <c:y val="-0.1417213015737049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D-4C32-A575-B8C64ECD15F6}"/>
                </c:ext>
              </c:extLst>
            </c:dLbl>
            <c:dLbl>
              <c:idx val="1"/>
              <c:layout>
                <c:manualLayout>
                  <c:x val="5.1032134496701423E-2"/>
                  <c:y val="0.1951468330609615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D-4C32-A575-B8C64ECD15F6}"/>
                </c:ext>
              </c:extLst>
            </c:dLbl>
            <c:dLbl>
              <c:idx val="2"/>
              <c:layout>
                <c:manualLayout>
                  <c:x val="5.7046287818673831E-2"/>
                  <c:y val="-3.65963774652007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1D-4C32-A575-B8C64ECD15F6}"/>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PROF'!$H$31:$H$33</c:f>
              <c:strCache>
                <c:ptCount val="3"/>
                <c:pt idx="0">
                  <c:v>Presupuesto vigente</c:v>
                </c:pt>
                <c:pt idx="1">
                  <c:v>Presupuesto devengado </c:v>
                </c:pt>
                <c:pt idx="2">
                  <c:v>Saldo por devengar </c:v>
                </c:pt>
              </c:strCache>
            </c:strRef>
          </c:cat>
          <c:val>
            <c:numRef>
              <c:f>'SERVICIOS PERSONALES TEC Y PROF'!$I$31:$I$33</c:f>
              <c:numCache>
                <c:formatCode>"Q"#,##0.0</c:formatCode>
                <c:ptCount val="3"/>
                <c:pt idx="0">
                  <c:v>572.51674800000001</c:v>
                </c:pt>
                <c:pt idx="1">
                  <c:v>397.04747631999999</c:v>
                </c:pt>
                <c:pt idx="2" formatCode="#,##0.0">
                  <c:v>175.46927168000002</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 de Agricultura,</a:t>
            </a:r>
            <a:r>
              <a:rPr lang="es-GT" baseline="0"/>
              <a:t> Ganadería y Alimentación</a:t>
            </a:r>
            <a:endParaRPr lang="es-GT"/>
          </a:p>
          <a:p>
            <a:pPr>
              <a:defRPr/>
            </a:pPr>
            <a:r>
              <a:rPr lang="es-GT" b="1"/>
              <a:t>Ejecución</a:t>
            </a:r>
            <a:r>
              <a:rPr lang="es-GT" b="1" baseline="0"/>
              <a:t> presupuestaria del Subgrupo de gasto 18 "Servicios técnicos y profesionales"</a:t>
            </a:r>
          </a:p>
          <a:p>
            <a:pPr>
              <a:defRPr/>
            </a:pPr>
            <a:r>
              <a:rPr lang="es-GT" baseline="0"/>
              <a:t>Al 31 de octubre  de 2025</a:t>
            </a:r>
          </a:p>
          <a:p>
            <a:pPr>
              <a:defRPr/>
            </a:pPr>
            <a:r>
              <a:rPr lang="es-GT" baseline="0"/>
              <a:t>(Millones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PROF'!$L$31:$L$33</c:f>
              <c:strCache>
                <c:ptCount val="3"/>
                <c:pt idx="0">
                  <c:v>Presupuesto vigente</c:v>
                </c:pt>
                <c:pt idx="1">
                  <c:v>Presupuesto devengado </c:v>
                </c:pt>
                <c:pt idx="2">
                  <c:v>Saldo por devengar </c:v>
                </c:pt>
              </c:strCache>
            </c:strRef>
          </c:cat>
          <c:val>
            <c:numRef>
              <c:f>'SERVICIOS PERSONALES TEC Y PROF'!$M$31:$M$33</c:f>
              <c:numCache>
                <c:formatCode>0.0</c:formatCode>
                <c:ptCount val="3"/>
                <c:pt idx="0">
                  <c:v>12.967611</c:v>
                </c:pt>
                <c:pt idx="1">
                  <c:v>9.1030206600000003</c:v>
                </c:pt>
                <c:pt idx="2">
                  <c:v>3.8645903399999999</c:v>
                </c:pt>
              </c:numCache>
            </c:numRef>
          </c:val>
          <c:extLst>
            <c:ext xmlns:c16="http://schemas.microsoft.com/office/drawing/2014/chart" uri="{C3380CC4-5D6E-409C-BE32-E72D297353CC}">
              <c16:uniqueId val="{00000000-A6D5-461C-969F-127C3681C252}"/>
            </c:ext>
          </c:extLst>
        </c:ser>
        <c:dLbls>
          <c:showLegendKey val="0"/>
          <c:showVal val="0"/>
          <c:showCatName val="0"/>
          <c:showSerName val="0"/>
          <c:showPercent val="0"/>
          <c:showBubbleSize val="0"/>
        </c:dLbls>
        <c:gapWidth val="219"/>
        <c:overlap val="-27"/>
        <c:axId val="1333756847"/>
        <c:axId val="1333758095"/>
      </c:barChart>
      <c:catAx>
        <c:axId val="1333756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33758095"/>
        <c:crosses val="autoZero"/>
        <c:auto val="1"/>
        <c:lblAlgn val="ctr"/>
        <c:lblOffset val="100"/>
        <c:noMultiLvlLbl val="0"/>
      </c:catAx>
      <c:valAx>
        <c:axId val="1333758095"/>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3337568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Aimentación</a:t>
            </a:r>
          </a:p>
          <a:p>
            <a:pPr>
              <a:defRPr/>
            </a:pPr>
            <a:r>
              <a:rPr lang="es-GT" b="1" baseline="0"/>
              <a:t>Personal que labora en el MAGA</a:t>
            </a:r>
          </a:p>
          <a:p>
            <a:pPr>
              <a:defRPr/>
            </a:pPr>
            <a:r>
              <a:rPr lang="es-GT" b="1" baseline="0"/>
              <a:t>Al 31 de octubre  de 2025</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7441685928626165"/>
          <c:y val="0.11192200557103064"/>
          <c:w val="0.48683264011301752"/>
          <c:h val="0.80734147785844323"/>
        </c:manualLayout>
      </c:layout>
      <c:barChart>
        <c:barDir val="bar"/>
        <c:grouping val="clustered"/>
        <c:varyColors val="0"/>
        <c:ser>
          <c:idx val="0"/>
          <c:order val="0"/>
          <c:spPr>
            <a:solidFill>
              <a:schemeClr val="tx2">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PROF'!$C$44:$C$48</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PROF'!$D$44:$D$48</c:f>
              <c:numCache>
                <c:formatCode>0</c:formatCode>
                <c:ptCount val="5"/>
                <c:pt idx="0">
                  <c:v>814</c:v>
                </c:pt>
                <c:pt idx="1">
                  <c:v>30</c:v>
                </c:pt>
                <c:pt idx="2" formatCode="#,##0">
                  <c:v>3038</c:v>
                </c:pt>
                <c:pt idx="3">
                  <c:v>416</c:v>
                </c:pt>
                <c:pt idx="4">
                  <c:v>73</c:v>
                </c:pt>
              </c:numCache>
            </c:numRef>
          </c:val>
          <c:extLst>
            <c:ext xmlns:c16="http://schemas.microsoft.com/office/drawing/2014/chart" uri="{C3380CC4-5D6E-409C-BE32-E72D297353CC}">
              <c16:uniqueId val="{00000000-8057-47AE-968D-D8DDB4EF594C}"/>
            </c:ext>
          </c:extLst>
        </c:ser>
        <c:dLbls>
          <c:showLegendKey val="0"/>
          <c:showVal val="0"/>
          <c:showCatName val="0"/>
          <c:showSerName val="0"/>
          <c:showPercent val="0"/>
          <c:showBubbleSize val="0"/>
        </c:dLbls>
        <c:gapWidth val="182"/>
        <c:axId val="1325961439"/>
        <c:axId val="1325961855"/>
      </c:barChart>
      <c:catAx>
        <c:axId val="13259614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25961855"/>
        <c:crosses val="autoZero"/>
        <c:auto val="1"/>
        <c:lblAlgn val="ctr"/>
        <c:lblOffset val="100"/>
        <c:noMultiLvlLbl val="0"/>
      </c:catAx>
      <c:valAx>
        <c:axId val="13259618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259614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5FDE2B1-AA30-468A-B9C7-D23F2A8F9D1A}" type="doc">
      <dgm:prSet loTypeId="urn:microsoft.com/office/officeart/2005/8/layout/vList2" loCatId="list" qsTypeId="urn:microsoft.com/office/officeart/2005/8/quickstyle/simple1" qsCatId="simple" csTypeId="urn:microsoft.com/office/officeart/2005/8/colors/accent1_2" csCatId="accent1" phldr="1"/>
      <dgm:spPr/>
      <dgm:t>
        <a:bodyPr/>
        <a:lstStyle/>
        <a:p>
          <a:endParaRPr lang="es-GT"/>
        </a:p>
      </dgm:t>
    </dgm:pt>
    <dgm:pt modelId="{EBE18336-BE70-4DA9-8D36-145314B91D1A}">
      <dgm:prSet custT="1"/>
      <dgm:spPr/>
      <dgm:t>
        <a:bodyPr anchor="b"/>
        <a:lstStyle/>
        <a:p>
          <a:pPr algn="ctr"/>
          <a:endParaRPr lang="es-GT" sz="1300" b="0" i="0" u="none"/>
        </a:p>
        <a:p>
          <a:pPr algn="l"/>
          <a:r>
            <a:rPr lang="es-GT" sz="1400" b="1" i="0" u="none"/>
            <a:t>Breve Historia:</a:t>
          </a:r>
        </a:p>
        <a:p>
          <a:pPr algn="l"/>
          <a:r>
            <a:rPr lang="es-GT" sz="1400" b="1" i="0" u="none"/>
            <a:t>El</a:t>
          </a:r>
          <a:r>
            <a:rPr lang="es-GT" sz="1400" b="0" i="0" u="none"/>
            <a:t> </a:t>
          </a:r>
          <a:r>
            <a:rPr lang="es-GT" sz="1400" b="1" i="0" u="none"/>
            <a:t>Ministerio de Agricultura, Ganadería y Alimentación (MAGA</a:t>
          </a:r>
          <a:r>
            <a:rPr lang="es-GT" sz="1400" b="0" i="0" u="none"/>
            <a:t>) </a:t>
          </a:r>
          <a:r>
            <a:rPr lang="es-GT" sz="1400" b="1" i="0" u="none"/>
            <a:t>de Guatemala </a:t>
          </a:r>
          <a:r>
            <a:rPr lang="es-GT" sz="1400" b="0" i="0" u="none"/>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conoció como Secretaría del Despacho de Agricultura hasta 1933. </a:t>
          </a:r>
          <a:r>
            <a:rPr lang="es-GT" sz="1400"/>
            <a:t> Sus funciones sustantivas están establecidas en el Artículo 29 del Decreto  No. 114-97 "Ley del Organismo Ejecutivo", del Congreso de la República . </a:t>
          </a:r>
        </a:p>
      </dgm:t>
    </dgm:pt>
    <dgm:pt modelId="{85A85BEA-B9FE-46DE-B968-866E521CF9AA}" type="parTrans" cxnId="{8D132FFD-AEEF-48CC-BFE5-4FC273DA3E1D}">
      <dgm:prSet/>
      <dgm:spPr/>
      <dgm:t>
        <a:bodyPr/>
        <a:lstStyle/>
        <a:p>
          <a:endParaRPr lang="es-GT"/>
        </a:p>
      </dgm:t>
    </dgm:pt>
    <dgm:pt modelId="{647B4693-C46A-4095-9AF3-A18F243DFF75}" type="sibTrans" cxnId="{8D132FFD-AEEF-48CC-BFE5-4FC273DA3E1D}">
      <dgm:prSet/>
      <dgm:spPr/>
      <dgm:t>
        <a:bodyPr/>
        <a:lstStyle/>
        <a:p>
          <a:endParaRPr lang="es-GT"/>
        </a:p>
      </dgm:t>
    </dgm:pt>
    <dgm:pt modelId="{18012403-BF50-4641-8F19-566598ADCB07}" type="pres">
      <dgm:prSet presAssocID="{E5FDE2B1-AA30-468A-B9C7-D23F2A8F9D1A}" presName="linear" presStyleCnt="0">
        <dgm:presLayoutVars>
          <dgm:animLvl val="lvl"/>
          <dgm:resizeHandles val="exact"/>
        </dgm:presLayoutVars>
      </dgm:prSet>
      <dgm:spPr/>
    </dgm:pt>
    <dgm:pt modelId="{7B42B3D1-8C9B-4AA8-A178-62611E7FDBBA}" type="pres">
      <dgm:prSet presAssocID="{EBE18336-BE70-4DA9-8D36-145314B91D1A}" presName="parentText" presStyleLbl="node1" presStyleIdx="0" presStyleCnt="1" custScaleY="98224" custLinFactNeighborX="318" custLinFactNeighborY="770">
        <dgm:presLayoutVars>
          <dgm:chMax val="0"/>
          <dgm:bulletEnabled val="1"/>
        </dgm:presLayoutVars>
      </dgm:prSet>
      <dgm:spPr/>
    </dgm:pt>
  </dgm:ptLst>
  <dgm:cxnLst>
    <dgm:cxn modelId="{CFEC44AA-DA9B-4A3E-8F94-8F8D6F42DAF5}" type="presOf" srcId="{E5FDE2B1-AA30-468A-B9C7-D23F2A8F9D1A}" destId="{18012403-BF50-4641-8F19-566598ADCB07}" srcOrd="0" destOrd="0" presId="urn:microsoft.com/office/officeart/2005/8/layout/vList2"/>
    <dgm:cxn modelId="{3557DDD7-2732-4CF5-AEB4-3F83CABA0963}" type="presOf" srcId="{EBE18336-BE70-4DA9-8D36-145314B91D1A}" destId="{7B42B3D1-8C9B-4AA8-A178-62611E7FDBBA}" srcOrd="0" destOrd="0" presId="urn:microsoft.com/office/officeart/2005/8/layout/vList2"/>
    <dgm:cxn modelId="{8D132FFD-AEEF-48CC-BFE5-4FC273DA3E1D}" srcId="{E5FDE2B1-AA30-468A-B9C7-D23F2A8F9D1A}" destId="{EBE18336-BE70-4DA9-8D36-145314B91D1A}" srcOrd="0" destOrd="0" parTransId="{85A85BEA-B9FE-46DE-B968-866E521CF9AA}" sibTransId="{647B4693-C46A-4095-9AF3-A18F243DFF75}"/>
    <dgm:cxn modelId="{89FD4724-106D-4B07-A2D2-96FDEC8CE49A}" type="presParOf" srcId="{18012403-BF50-4641-8F19-566598ADCB07}" destId="{7B42B3D1-8C9B-4AA8-A178-62611E7FDBBA}" srcOrd="0" destOrd="0" presId="urn:microsoft.com/office/officeart/2005/8/layout/vList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42B3D1-8C9B-4AA8-A178-62611E7FDBBA}">
      <dsp:nvSpPr>
        <dsp:cNvPr id="0" name=""/>
        <dsp:cNvSpPr/>
      </dsp:nvSpPr>
      <dsp:spPr>
        <a:xfrm>
          <a:off x="0" y="184010"/>
          <a:ext cx="5992691" cy="2427154"/>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b" anchorCtr="0">
          <a:noAutofit/>
        </a:bodyPr>
        <a:lstStyle/>
        <a:p>
          <a:pPr marL="0" lvl="0" indent="0" algn="ctr" defTabSz="577850">
            <a:lnSpc>
              <a:spcPct val="90000"/>
            </a:lnSpc>
            <a:spcBef>
              <a:spcPct val="0"/>
            </a:spcBef>
            <a:spcAft>
              <a:spcPct val="35000"/>
            </a:spcAft>
            <a:buNone/>
          </a:pPr>
          <a:endParaRPr lang="es-GT" sz="1300" b="0" i="0" u="none" kern="1200"/>
        </a:p>
        <a:p>
          <a:pPr marL="0" lvl="0" indent="0" algn="l" defTabSz="577850">
            <a:lnSpc>
              <a:spcPct val="90000"/>
            </a:lnSpc>
            <a:spcBef>
              <a:spcPct val="0"/>
            </a:spcBef>
            <a:spcAft>
              <a:spcPct val="35000"/>
            </a:spcAft>
            <a:buNone/>
          </a:pPr>
          <a:r>
            <a:rPr lang="es-GT" sz="1400" b="1" i="0" u="none" kern="1200"/>
            <a:t>Breve Historia:</a:t>
          </a:r>
        </a:p>
        <a:p>
          <a:pPr marL="0" lvl="0" indent="0" algn="l" defTabSz="577850">
            <a:lnSpc>
              <a:spcPct val="90000"/>
            </a:lnSpc>
            <a:spcBef>
              <a:spcPct val="0"/>
            </a:spcBef>
            <a:spcAft>
              <a:spcPct val="35000"/>
            </a:spcAft>
            <a:buNone/>
          </a:pPr>
          <a:r>
            <a:rPr lang="es-GT" sz="1400" b="1" i="0" u="none" kern="1200"/>
            <a:t>El</a:t>
          </a:r>
          <a:r>
            <a:rPr lang="es-GT" sz="1400" b="0" i="0" u="none" kern="1200"/>
            <a:t> </a:t>
          </a:r>
          <a:r>
            <a:rPr lang="es-GT" sz="1400" b="1" i="0" u="none" kern="1200"/>
            <a:t>Ministerio de Agricultura, Ganadería y Alimentación (MAGA</a:t>
          </a:r>
          <a:r>
            <a:rPr lang="es-GT" sz="1400" b="0" i="0" u="none" kern="1200"/>
            <a:t>) </a:t>
          </a:r>
          <a:r>
            <a:rPr lang="es-GT" sz="1400" b="1" i="0" u="none" kern="1200"/>
            <a:t>de Guatemala </a:t>
          </a:r>
          <a:r>
            <a:rPr lang="es-GT" sz="1400" b="0" i="0" u="none" kern="1200"/>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conoció como Secretaría del Despacho de Agricultura hasta 1933. </a:t>
          </a:r>
          <a:r>
            <a:rPr lang="es-GT" sz="1400" kern="1200"/>
            <a:t> Sus funciones sustantivas están establecidas en el Artículo 29 del Decreto  No. 114-97 "Ley del Organismo Ejecutivo", del Congreso de la República . </a:t>
          </a:r>
        </a:p>
      </dsp:txBody>
      <dsp:txXfrm>
        <a:off x="118484" y="302494"/>
        <a:ext cx="5755723" cy="2190186"/>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jp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chart" Target="../charts/chart3.xml"/><Relationship Id="rId2" Type="http://schemas.openxmlformats.org/officeDocument/2006/relationships/diagramData" Target="../diagrams/data1.xml"/><Relationship Id="rId1" Type="http://schemas.openxmlformats.org/officeDocument/2006/relationships/chart" Target="../charts/chart2.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13</xdr:col>
      <xdr:colOff>126547</xdr:colOff>
      <xdr:row>0</xdr:row>
      <xdr:rowOff>115492</xdr:rowOff>
    </xdr:from>
    <xdr:to>
      <xdr:col>13</xdr:col>
      <xdr:colOff>1215118</xdr:colOff>
      <xdr:row>3</xdr:row>
      <xdr:rowOff>276226</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20167147" y="115492"/>
          <a:ext cx="1088571" cy="91320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13</xdr:col>
      <xdr:colOff>70643</xdr:colOff>
      <xdr:row>1</xdr:row>
      <xdr:rowOff>668</xdr:rowOff>
    </xdr:from>
    <xdr:to>
      <xdr:col>13</xdr:col>
      <xdr:colOff>1277690</xdr:colOff>
      <xdr:row>4</xdr:row>
      <xdr:rowOff>21090</xdr:rowOff>
    </xdr:to>
    <xdr:pic>
      <xdr:nvPicPr>
        <xdr:cNvPr id="4" name="Imagen 3">
          <a:extLst>
            <a:ext uri="{FF2B5EF4-FFF2-40B4-BE49-F238E27FC236}">
              <a16:creationId xmlns:a16="http://schemas.microsoft.com/office/drawing/2014/main" id="{23363559-DA68-8341-495D-3F3DAAF7A19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957" t="7586" r="10195" b="7906"/>
        <a:stretch/>
      </xdr:blipFill>
      <xdr:spPr>
        <a:xfrm>
          <a:off x="20920868" y="57818"/>
          <a:ext cx="1207047" cy="1001497"/>
        </a:xfrm>
        <a:prstGeom prst="rect">
          <a:avLst/>
        </a:prstGeom>
      </xdr:spPr>
    </xdr:pic>
    <xdr:clientData/>
  </xdr:twoCellAnchor>
  <xdr:twoCellAnchor>
    <xdr:from>
      <xdr:col>3</xdr:col>
      <xdr:colOff>166687</xdr:colOff>
      <xdr:row>16</xdr:row>
      <xdr:rowOff>393172</xdr:rowOff>
    </xdr:from>
    <xdr:to>
      <xdr:col>5</xdr:col>
      <xdr:colOff>1654968</xdr:colOff>
      <xdr:row>24</xdr:row>
      <xdr:rowOff>166687</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243417</xdr:colOff>
      <xdr:row>1</xdr:row>
      <xdr:rowOff>148166</xdr:rowOff>
    </xdr:from>
    <xdr:to>
      <xdr:col>1</xdr:col>
      <xdr:colOff>2024380</xdr:colOff>
      <xdr:row>4</xdr:row>
      <xdr:rowOff>51011</xdr:rowOff>
    </xdr:to>
    <xdr:pic>
      <xdr:nvPicPr>
        <xdr:cNvPr id="11" name="Imagen 10">
          <a:extLst>
            <a:ext uri="{FF2B5EF4-FFF2-40B4-BE49-F238E27FC236}">
              <a16:creationId xmlns:a16="http://schemas.microsoft.com/office/drawing/2014/main" id="{D7F8F921-E399-42D0-8F21-3C08AE3985FF}"/>
            </a:ext>
          </a:extLst>
        </xdr:cNvPr>
        <xdr:cNvPicPr/>
      </xdr:nvPicPr>
      <xdr:blipFill>
        <a:blip xmlns:r="http://schemas.openxmlformats.org/officeDocument/2006/relationships" r:embed="rId4"/>
        <a:stretch>
          <a:fillRect/>
        </a:stretch>
      </xdr:blipFill>
      <xdr:spPr>
        <a:xfrm>
          <a:off x="243417" y="201083"/>
          <a:ext cx="2151380" cy="887095"/>
        </a:xfrm>
        <a:prstGeom prst="rect">
          <a:avLst/>
        </a:prstGeom>
      </xdr:spPr>
    </xdr:pic>
    <xdr:clientData/>
  </xdr:twoCellAnchor>
  <xdr:twoCellAnchor editAs="oneCell">
    <xdr:from>
      <xdr:col>9</xdr:col>
      <xdr:colOff>752475</xdr:colOff>
      <xdr:row>17</xdr:row>
      <xdr:rowOff>19050</xdr:rowOff>
    </xdr:from>
    <xdr:to>
      <xdr:col>10</xdr:col>
      <xdr:colOff>609601</xdr:colOff>
      <xdr:row>21</xdr:row>
      <xdr:rowOff>390526</xdr:rowOff>
    </xdr:to>
    <xdr:pic>
      <xdr:nvPicPr>
        <xdr:cNvPr id="12" name="Imagen 11">
          <a:extLst>
            <a:ext uri="{FF2B5EF4-FFF2-40B4-BE49-F238E27FC236}">
              <a16:creationId xmlns:a16="http://schemas.microsoft.com/office/drawing/2014/main" id="{0768D3CD-9EF1-4202-BB80-1D7A1F68E96B}"/>
            </a:ext>
          </a:extLst>
        </xdr:cNvPr>
        <xdr:cNvPicPr/>
      </xdr:nvPicPr>
      <xdr:blipFill rotWithShape="1">
        <a:blip xmlns:r="http://schemas.openxmlformats.org/officeDocument/2006/relationships" r:embed="rId5"/>
        <a:srcRect l="45785" t="31377" r="20163" b="9386"/>
        <a:stretch/>
      </xdr:blipFill>
      <xdr:spPr bwMode="auto">
        <a:xfrm>
          <a:off x="14468475" y="5429250"/>
          <a:ext cx="2343150" cy="221932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266700</xdr:colOff>
      <xdr:row>12</xdr:row>
      <xdr:rowOff>28574</xdr:rowOff>
    </xdr:from>
    <xdr:to>
      <xdr:col>6</xdr:col>
      <xdr:colOff>85725</xdr:colOff>
      <xdr:row>30</xdr:row>
      <xdr:rowOff>133349</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652095</xdr:colOff>
      <xdr:row>28</xdr:row>
      <xdr:rowOff>138337</xdr:rowOff>
    </xdr:from>
    <xdr:to>
      <xdr:col>15</xdr:col>
      <xdr:colOff>745052</xdr:colOff>
      <xdr:row>34</xdr:row>
      <xdr:rowOff>1007066</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9005520" y="6272437"/>
          <a:ext cx="6188957" cy="2135554"/>
          <a:chOff x="-105919" y="2534446"/>
          <a:chExt cx="5419630" cy="2077672"/>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40000"/>
              <a:lumOff val="6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109808" y="2534446"/>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"Ser una institución pública eficiente, eficaz y transparente que promueve el desarrollo sustentable y sostenible del sector, para que los productores agropecuarios, forestales e hidrobiológicos, obtengan un desarrollo rural integral a través del uso equitativo de los medios de producción y uso sostenible de los recursos naturales renovables, mejorando su calidad de vida, seguridad y soberanía alimentaria, y competitividad</a:t>
            </a:r>
            <a:r>
              <a:rPr lang="es-GT" sz="1200" b="0" i="1" kern="1200">
                <a:solidFill>
                  <a:sysClr val="windowText" lastClr="000000"/>
                </a:solidFill>
                <a:latin typeface="Arial" panose="020B0604020202020204" pitchFamily="34" charset="0"/>
                <a:cs typeface="Arial" panose="020B0604020202020204" pitchFamily="34" charset="0"/>
              </a:rPr>
              <a:t>."</a:t>
            </a:r>
          </a:p>
        </xdr:txBody>
      </xdr:sp>
    </xdr:grpSp>
    <xdr:clientData/>
  </xdr:twoCellAnchor>
  <xdr:twoCellAnchor>
    <xdr:from>
      <xdr:col>7</xdr:col>
      <xdr:colOff>659422</xdr:colOff>
      <xdr:row>16</xdr:row>
      <xdr:rowOff>67341</xdr:rowOff>
    </xdr:from>
    <xdr:to>
      <xdr:col>15</xdr:col>
      <xdr:colOff>732691</xdr:colOff>
      <xdr:row>27</xdr:row>
      <xdr:rowOff>57496</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9012847" y="3915441"/>
          <a:ext cx="6169269" cy="2085655"/>
          <a:chOff x="-9853" y="307355"/>
          <a:chExt cx="5438774" cy="2112033"/>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100236" y="307355"/>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"Somos una Institución del Estado, que fomenta el desarrollo rural integral a través de la transformación y modernización del sector agropecuario, forestal e hidrobiológico, desarrollando capacidades productivas, organizativas y consolidados para lograr la seguridad y soberanía alimentaria y competitividad con normas y regulaciones claras para el manejo de productos en el mercado nacional e internacional, garantizando la sostenibilidad de los recursos naturales."</a:t>
            </a:r>
          </a:p>
        </xdr:txBody>
      </xdr:sp>
    </xdr:grpSp>
    <xdr:clientData/>
  </xdr:twoCellAnchor>
  <xdr:twoCellAnchor>
    <xdr:from>
      <xdr:col>8</xdr:col>
      <xdr:colOff>36634</xdr:colOff>
      <xdr:row>4</xdr:row>
      <xdr:rowOff>14654</xdr:rowOff>
    </xdr:from>
    <xdr:to>
      <xdr:col>15</xdr:col>
      <xdr:colOff>695325</xdr:colOff>
      <xdr:row>15</xdr:row>
      <xdr:rowOff>47625</xdr:rowOff>
    </xdr:to>
    <xdr:graphicFrame macro="">
      <xdr:nvGraphicFramePr>
        <xdr:cNvPr id="3" name="Diagrama 2">
          <a:extLst>
            <a:ext uri="{FF2B5EF4-FFF2-40B4-BE49-F238E27FC236}">
              <a16:creationId xmlns:a16="http://schemas.microsoft.com/office/drawing/2014/main" id="{7BDAD280-61FE-4B7A-90EF-73423759941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17</xdr:col>
      <xdr:colOff>76200</xdr:colOff>
      <xdr:row>11</xdr:row>
      <xdr:rowOff>47625</xdr:rowOff>
    </xdr:from>
    <xdr:to>
      <xdr:col>21</xdr:col>
      <xdr:colOff>85725</xdr:colOff>
      <xdr:row>34</xdr:row>
      <xdr:rowOff>590550</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628650</xdr:colOff>
      <xdr:row>34</xdr:row>
      <xdr:rowOff>1238250</xdr:rowOff>
    </xdr:from>
    <xdr:to>
      <xdr:col>12</xdr:col>
      <xdr:colOff>95250</xdr:colOff>
      <xdr:row>34</xdr:row>
      <xdr:rowOff>1628775</xdr:rowOff>
    </xdr:to>
    <xdr:sp macro="" textlink="">
      <xdr:nvSpPr>
        <xdr:cNvPr id="2" name="Flecha: hacia abajo 1">
          <a:extLst>
            <a:ext uri="{FF2B5EF4-FFF2-40B4-BE49-F238E27FC236}">
              <a16:creationId xmlns:a16="http://schemas.microsoft.com/office/drawing/2014/main" id="{92E75EB7-F9D2-4E95-B1D6-AE8722E16C94}"/>
            </a:ext>
          </a:extLst>
        </xdr:cNvPr>
        <xdr:cNvSpPr/>
      </xdr:nvSpPr>
      <xdr:spPr>
        <a:xfrm>
          <a:off x="12030075" y="8553450"/>
          <a:ext cx="228600"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2009775</xdr:colOff>
      <xdr:row>29</xdr:row>
      <xdr:rowOff>38101</xdr:rowOff>
    </xdr:from>
    <xdr:to>
      <xdr:col>13</xdr:col>
      <xdr:colOff>209550</xdr:colOff>
      <xdr:row>62</xdr:row>
      <xdr:rowOff>1</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1063625</xdr:colOff>
      <xdr:row>74</xdr:row>
      <xdr:rowOff>146050</xdr:rowOff>
    </xdr:from>
    <xdr:to>
      <xdr:col>3</xdr:col>
      <xdr:colOff>1365250</xdr:colOff>
      <xdr:row>77</xdr:row>
      <xdr:rowOff>95250</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4651375" y="23482300"/>
          <a:ext cx="301625" cy="520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2362200</xdr:colOff>
      <xdr:row>28</xdr:row>
      <xdr:rowOff>38100</xdr:rowOff>
    </xdr:from>
    <xdr:to>
      <xdr:col>11</xdr:col>
      <xdr:colOff>171450</xdr:colOff>
      <xdr:row>28</xdr:row>
      <xdr:rowOff>590550</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126200" y="1169670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0</xdr:colOff>
      <xdr:row>39</xdr:row>
      <xdr:rowOff>28574</xdr:rowOff>
    </xdr:from>
    <xdr:to>
      <xdr:col>7</xdr:col>
      <xdr:colOff>333375</xdr:colOff>
      <xdr:row>64</xdr:row>
      <xdr:rowOff>19050</xdr:rowOff>
    </xdr:to>
    <xdr:graphicFrame macro="">
      <xdr:nvGraphicFramePr>
        <xdr:cNvPr id="3" name="Gráfico 2">
          <a:extLst>
            <a:ext uri="{FF2B5EF4-FFF2-40B4-BE49-F238E27FC236}">
              <a16:creationId xmlns:a16="http://schemas.microsoft.com/office/drawing/2014/main" id="{370899F2-605D-4DEF-9EDB-2EDE485A4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1231900</xdr:colOff>
      <xdr:row>62</xdr:row>
      <xdr:rowOff>152400</xdr:rowOff>
    </xdr:from>
    <xdr:to>
      <xdr:col>11</xdr:col>
      <xdr:colOff>1593850</xdr:colOff>
      <xdr:row>65</xdr:row>
      <xdr:rowOff>57150</xdr:rowOff>
    </xdr:to>
    <xdr:sp macro="" textlink="">
      <xdr:nvSpPr>
        <xdr:cNvPr id="13" name="Flecha: hacia abajo 12">
          <a:extLst>
            <a:ext uri="{FF2B5EF4-FFF2-40B4-BE49-F238E27FC236}">
              <a16:creationId xmlns:a16="http://schemas.microsoft.com/office/drawing/2014/main" id="{C0EB571B-1381-4639-AEFD-4EAFB725D328}"/>
            </a:ext>
          </a:extLst>
        </xdr:cNvPr>
        <xdr:cNvSpPr/>
      </xdr:nvSpPr>
      <xdr:spPr>
        <a:xfrm>
          <a:off x="20497800" y="2081530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1270000</xdr:colOff>
      <xdr:row>75</xdr:row>
      <xdr:rowOff>38100</xdr:rowOff>
    </xdr:from>
    <xdr:to>
      <xdr:col>11</xdr:col>
      <xdr:colOff>1631950</xdr:colOff>
      <xdr:row>77</xdr:row>
      <xdr:rowOff>171450</xdr:rowOff>
    </xdr:to>
    <xdr:sp macro="" textlink="">
      <xdr:nvSpPr>
        <xdr:cNvPr id="14" name="Flecha: hacia abajo 13">
          <a:extLst>
            <a:ext uri="{FF2B5EF4-FFF2-40B4-BE49-F238E27FC236}">
              <a16:creationId xmlns:a16="http://schemas.microsoft.com/office/drawing/2014/main" id="{21180431-E47F-4800-9E9E-CBFD5FE34E8D}"/>
            </a:ext>
          </a:extLst>
        </xdr:cNvPr>
        <xdr:cNvSpPr/>
      </xdr:nvSpPr>
      <xdr:spPr>
        <a:xfrm>
          <a:off x="20535900" y="24155400"/>
          <a:ext cx="361950" cy="53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2222500</xdr:colOff>
      <xdr:row>16</xdr:row>
      <xdr:rowOff>349250</xdr:rowOff>
    </xdr:from>
    <xdr:to>
      <xdr:col>11</xdr:col>
      <xdr:colOff>63500</xdr:colOff>
      <xdr:row>19</xdr:row>
      <xdr:rowOff>171450</xdr:rowOff>
    </xdr:to>
    <xdr:sp macro="" textlink="">
      <xdr:nvSpPr>
        <xdr:cNvPr id="16" name="Flecha: hacia abajo 15">
          <a:extLst>
            <a:ext uri="{FF2B5EF4-FFF2-40B4-BE49-F238E27FC236}">
              <a16:creationId xmlns:a16="http://schemas.microsoft.com/office/drawing/2014/main" id="{FC3B71DA-A260-4523-8341-9EF1F5C8B714}"/>
            </a:ext>
          </a:extLst>
        </xdr:cNvPr>
        <xdr:cNvSpPr/>
      </xdr:nvSpPr>
      <xdr:spPr>
        <a:xfrm>
          <a:off x="18954750" y="730250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698500</xdr:colOff>
      <xdr:row>19</xdr:row>
      <xdr:rowOff>127000</xdr:rowOff>
    </xdr:from>
    <xdr:to>
      <xdr:col>3</xdr:col>
      <xdr:colOff>1079500</xdr:colOff>
      <xdr:row>20</xdr:row>
      <xdr:rowOff>393700</xdr:rowOff>
    </xdr:to>
    <xdr:sp macro="" textlink="">
      <xdr:nvSpPr>
        <xdr:cNvPr id="17" name="Flecha: hacia abajo 16">
          <a:extLst>
            <a:ext uri="{FF2B5EF4-FFF2-40B4-BE49-F238E27FC236}">
              <a16:creationId xmlns:a16="http://schemas.microsoft.com/office/drawing/2014/main" id="{6395C13D-9EB2-46E9-8341-D66EC9207F4D}"/>
            </a:ext>
          </a:extLst>
        </xdr:cNvPr>
        <xdr:cNvSpPr/>
      </xdr:nvSpPr>
      <xdr:spPr>
        <a:xfrm>
          <a:off x="4286250" y="796925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730250</xdr:colOff>
      <xdr:row>35</xdr:row>
      <xdr:rowOff>0</xdr:rowOff>
    </xdr:from>
    <xdr:to>
      <xdr:col>3</xdr:col>
      <xdr:colOff>1111250</xdr:colOff>
      <xdr:row>38</xdr:row>
      <xdr:rowOff>139700</xdr:rowOff>
    </xdr:to>
    <xdr:sp macro="" textlink="">
      <xdr:nvSpPr>
        <xdr:cNvPr id="18" name="Flecha: hacia abajo 17">
          <a:extLst>
            <a:ext uri="{FF2B5EF4-FFF2-40B4-BE49-F238E27FC236}">
              <a16:creationId xmlns:a16="http://schemas.microsoft.com/office/drawing/2014/main" id="{CBEE7D7E-5E24-4257-91BE-AAB2CA8D6390}"/>
            </a:ext>
          </a:extLst>
        </xdr:cNvPr>
        <xdr:cNvSpPr/>
      </xdr:nvSpPr>
      <xdr:spPr>
        <a:xfrm>
          <a:off x="4318000" y="1501775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889000</xdr:colOff>
      <xdr:row>65</xdr:row>
      <xdr:rowOff>95250</xdr:rowOff>
    </xdr:from>
    <xdr:to>
      <xdr:col>3</xdr:col>
      <xdr:colOff>1250950</xdr:colOff>
      <xdr:row>68</xdr:row>
      <xdr:rowOff>63500</xdr:rowOff>
    </xdr:to>
    <xdr:sp macro="" textlink="">
      <xdr:nvSpPr>
        <xdr:cNvPr id="19" name="Flecha: hacia abajo 18">
          <a:extLst>
            <a:ext uri="{FF2B5EF4-FFF2-40B4-BE49-F238E27FC236}">
              <a16:creationId xmlns:a16="http://schemas.microsoft.com/office/drawing/2014/main" id="{4DCB6EAD-0554-460E-8EDD-3A437871761D}"/>
            </a:ext>
          </a:extLst>
        </xdr:cNvPr>
        <xdr:cNvSpPr/>
      </xdr:nvSpPr>
      <xdr:spPr>
        <a:xfrm>
          <a:off x="4476750" y="20891500"/>
          <a:ext cx="361950" cy="53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66676</xdr:colOff>
      <xdr:row>8</xdr:row>
      <xdr:rowOff>0</xdr:rowOff>
    </xdr:from>
    <xdr:to>
      <xdr:col>8</xdr:col>
      <xdr:colOff>752475</xdr:colOff>
      <xdr:row>22</xdr:row>
      <xdr:rowOff>142873</xdr:rowOff>
    </xdr:to>
    <xdr:pic>
      <xdr:nvPicPr>
        <xdr:cNvPr id="2" name="Imagen 1">
          <a:extLst>
            <a:ext uri="{FF2B5EF4-FFF2-40B4-BE49-F238E27FC236}">
              <a16:creationId xmlns:a16="http://schemas.microsoft.com/office/drawing/2014/main" id="{1439867C-ADDD-4100-A365-78D14D0A665A}"/>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7791451" y="1400175"/>
          <a:ext cx="2971799" cy="334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685800</xdr:colOff>
      <xdr:row>16</xdr:row>
      <xdr:rowOff>114300</xdr:rowOff>
    </xdr:from>
    <xdr:to>
      <xdr:col>15</xdr:col>
      <xdr:colOff>247650</xdr:colOff>
      <xdr:row>17</xdr:row>
      <xdr:rowOff>104775</xdr:rowOff>
    </xdr:to>
    <xdr:sp macro="" textlink="">
      <xdr:nvSpPr>
        <xdr:cNvPr id="5" name="CuadroTexto 4">
          <a:extLst>
            <a:ext uri="{FF2B5EF4-FFF2-40B4-BE49-F238E27FC236}">
              <a16:creationId xmlns:a16="http://schemas.microsoft.com/office/drawing/2014/main" id="{4462D1A7-4307-40B0-828C-3F8064B1005A}"/>
            </a:ext>
          </a:extLst>
        </xdr:cNvPr>
        <xdr:cNvSpPr txBox="1"/>
      </xdr:nvSpPr>
      <xdr:spPr>
        <a:xfrm>
          <a:off x="13439775" y="3781425"/>
          <a:ext cx="3238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GT" sz="1100"/>
        </a:p>
      </xdr:txBody>
    </xdr:sp>
    <xdr:clientData/>
  </xdr:twoCellAnchor>
  <xdr:twoCellAnchor editAs="oneCell">
    <xdr:from>
      <xdr:col>18</xdr:col>
      <xdr:colOff>9525</xdr:colOff>
      <xdr:row>5</xdr:row>
      <xdr:rowOff>238123</xdr:rowOff>
    </xdr:from>
    <xdr:to>
      <xdr:col>29</xdr:col>
      <xdr:colOff>76200</xdr:colOff>
      <xdr:row>33</xdr:row>
      <xdr:rowOff>257175</xdr:rowOff>
    </xdr:to>
    <xdr:pic>
      <xdr:nvPicPr>
        <xdr:cNvPr id="6" name="Imagen 5" descr="undefined">
          <a:extLst>
            <a:ext uri="{FF2B5EF4-FFF2-40B4-BE49-F238E27FC236}">
              <a16:creationId xmlns:a16="http://schemas.microsoft.com/office/drawing/2014/main" id="{B73629F4-A2E9-44A6-9CBD-66543514E97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287875" y="1343023"/>
          <a:ext cx="8448675" cy="9705977"/>
        </a:xfrm>
        <a:prstGeom prst="rect">
          <a:avLst/>
        </a:prstGeom>
        <a:noFill/>
        <a:ln>
          <a:noFill/>
        </a:ln>
      </xdr:spPr>
    </xdr:pic>
    <xdr:clientData/>
  </xdr:twoCellAnchor>
  <xdr:twoCellAnchor>
    <xdr:from>
      <xdr:col>3</xdr:col>
      <xdr:colOff>66675</xdr:colOff>
      <xdr:row>26</xdr:row>
      <xdr:rowOff>28575</xdr:rowOff>
    </xdr:from>
    <xdr:to>
      <xdr:col>3</xdr:col>
      <xdr:colOff>266700</xdr:colOff>
      <xdr:row>27</xdr:row>
      <xdr:rowOff>190500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3867150" y="5781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36</xdr:row>
      <xdr:rowOff>19050</xdr:rowOff>
    </xdr:from>
    <xdr:to>
      <xdr:col>3</xdr:col>
      <xdr:colOff>400050</xdr:colOff>
      <xdr:row>38</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14</xdr:col>
      <xdr:colOff>361950</xdr:colOff>
      <xdr:row>13</xdr:row>
      <xdr:rowOff>238124</xdr:rowOff>
    </xdr:from>
    <xdr:to>
      <xdr:col>15</xdr:col>
      <xdr:colOff>66678</xdr:colOff>
      <xdr:row>15</xdr:row>
      <xdr:rowOff>19050</xdr:rowOff>
    </xdr:to>
    <xdr:sp macro="" textlink="">
      <xdr:nvSpPr>
        <xdr:cNvPr id="10" name="Flecha: hacia abajo 9">
          <a:extLst>
            <a:ext uri="{FF2B5EF4-FFF2-40B4-BE49-F238E27FC236}">
              <a16:creationId xmlns:a16="http://schemas.microsoft.com/office/drawing/2014/main" id="{27018657-A66C-4C55-83C8-0A6120324F15}"/>
            </a:ext>
          </a:extLst>
        </xdr:cNvPr>
        <xdr:cNvSpPr/>
      </xdr:nvSpPr>
      <xdr:spPr>
        <a:xfrm rot="16200000">
          <a:off x="14697076" y="3019423"/>
          <a:ext cx="257176" cy="4667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4</xdr:col>
      <xdr:colOff>1142998</xdr:colOff>
      <xdr:row>52</xdr:row>
      <xdr:rowOff>180974</xdr:rowOff>
    </xdr:from>
    <xdr:to>
      <xdr:col>17</xdr:col>
      <xdr:colOff>114300</xdr:colOff>
      <xdr:row>76</xdr:row>
      <xdr:rowOff>95249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228603</xdr:colOff>
      <xdr:row>56</xdr:row>
      <xdr:rowOff>180975</xdr:rowOff>
    </xdr:from>
    <xdr:to>
      <xdr:col>4</xdr:col>
      <xdr:colOff>723906</xdr:colOff>
      <xdr:row>57</xdr:row>
      <xdr:rowOff>161924</xdr:rowOff>
    </xdr:to>
    <xdr:sp macro="" textlink="">
      <xdr:nvSpPr>
        <xdr:cNvPr id="12" name="Flecha: hacia abajo 11">
          <a:extLst>
            <a:ext uri="{FF2B5EF4-FFF2-40B4-BE49-F238E27FC236}">
              <a16:creationId xmlns:a16="http://schemas.microsoft.com/office/drawing/2014/main" id="{04D65571-E080-4BB9-835A-ECD62871F2F4}"/>
            </a:ext>
          </a:extLst>
        </xdr:cNvPr>
        <xdr:cNvSpPr/>
      </xdr:nvSpPr>
      <xdr:spPr>
        <a:xfrm rot="16200000">
          <a:off x="6138868" y="17740310"/>
          <a:ext cx="219074" cy="49530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66675</xdr:colOff>
      <xdr:row>50</xdr:row>
      <xdr:rowOff>57150</xdr:rowOff>
    </xdr:from>
    <xdr:to>
      <xdr:col>3</xdr:col>
      <xdr:colOff>304799</xdr:colOff>
      <xdr:row>52</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1089025</xdr:colOff>
      <xdr:row>34</xdr:row>
      <xdr:rowOff>9525</xdr:rowOff>
    </xdr:from>
    <xdr:to>
      <xdr:col>10</xdr:col>
      <xdr:colOff>631825</xdr:colOff>
      <xdr:row>48</xdr:row>
      <xdr:rowOff>206375</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273050</xdr:colOff>
      <xdr:row>33</xdr:row>
      <xdr:rowOff>193675</xdr:rowOff>
    </xdr:from>
    <xdr:to>
      <xdr:col>8</xdr:col>
      <xdr:colOff>596900</xdr:colOff>
      <xdr:row>33</xdr:row>
      <xdr:rowOff>1012825</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5627350" y="19281775"/>
          <a:ext cx="323850" cy="819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2705100</xdr:colOff>
      <xdr:row>39</xdr:row>
      <xdr:rowOff>28575</xdr:rowOff>
    </xdr:from>
    <xdr:to>
      <xdr:col>12</xdr:col>
      <xdr:colOff>200025</xdr:colOff>
      <xdr:row>41</xdr:row>
      <xdr:rowOff>180975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7716500" y="17897475"/>
          <a:ext cx="285750" cy="533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333375</xdr:colOff>
      <xdr:row>50</xdr:row>
      <xdr:rowOff>85725</xdr:rowOff>
    </xdr:from>
    <xdr:to>
      <xdr:col>3</xdr:col>
      <xdr:colOff>619125</xdr:colOff>
      <xdr:row>52</xdr:row>
      <xdr:rowOff>180975</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91025" y="2444115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4762</xdr:colOff>
      <xdr:row>35</xdr:row>
      <xdr:rowOff>676275</xdr:rowOff>
    </xdr:from>
    <xdr:to>
      <xdr:col>12</xdr:col>
      <xdr:colOff>2619375</xdr:colOff>
      <xdr:row>54</xdr:row>
      <xdr:rowOff>171450</xdr:rowOff>
    </xdr:to>
    <xdr:graphicFrame macro="">
      <xdr:nvGraphicFramePr>
        <xdr:cNvPr id="6" name="Gráfico 5">
          <a:extLst>
            <a:ext uri="{FF2B5EF4-FFF2-40B4-BE49-F238E27FC236}">
              <a16:creationId xmlns:a16="http://schemas.microsoft.com/office/drawing/2014/main" id="{FEDDA9FD-7670-49B3-AB29-C14CADEE0B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2676525</xdr:colOff>
      <xdr:row>34</xdr:row>
      <xdr:rowOff>400050</xdr:rowOff>
    </xdr:from>
    <xdr:to>
      <xdr:col>12</xdr:col>
      <xdr:colOff>247650</xdr:colOff>
      <xdr:row>35</xdr:row>
      <xdr:rowOff>609600</xdr:rowOff>
    </xdr:to>
    <xdr:sp macro="" textlink="">
      <xdr:nvSpPr>
        <xdr:cNvPr id="11" name="Flecha: hacia abajo 10">
          <a:extLst>
            <a:ext uri="{FF2B5EF4-FFF2-40B4-BE49-F238E27FC236}">
              <a16:creationId xmlns:a16="http://schemas.microsoft.com/office/drawing/2014/main" id="{FDA342AB-9B1B-455F-AF0B-BEF5A5547683}"/>
            </a:ext>
          </a:extLst>
        </xdr:cNvPr>
        <xdr:cNvSpPr/>
      </xdr:nvSpPr>
      <xdr:spPr>
        <a:xfrm>
          <a:off x="21231225" y="16687800"/>
          <a:ext cx="371475" cy="819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142875</xdr:colOff>
      <xdr:row>54</xdr:row>
      <xdr:rowOff>19050</xdr:rowOff>
    </xdr:from>
    <xdr:to>
      <xdr:col>5</xdr:col>
      <xdr:colOff>19050</xdr:colOff>
      <xdr:row>90</xdr:row>
      <xdr:rowOff>0</xdr:rowOff>
    </xdr:to>
    <xdr:graphicFrame macro="">
      <xdr:nvGraphicFramePr>
        <xdr:cNvPr id="15" name="Gráfico 14">
          <a:extLst>
            <a:ext uri="{FF2B5EF4-FFF2-40B4-BE49-F238E27FC236}">
              <a16:creationId xmlns:a16="http://schemas.microsoft.com/office/drawing/2014/main" id="{A69CFC87-935E-4BA1-9C18-C6D709032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117474</xdr:colOff>
      <xdr:row>22</xdr:row>
      <xdr:rowOff>142875</xdr:rowOff>
    </xdr:from>
    <xdr:to>
      <xdr:col>8</xdr:col>
      <xdr:colOff>622300</xdr:colOff>
      <xdr:row>22</xdr:row>
      <xdr:rowOff>952500</xdr:rowOff>
    </xdr:to>
    <xdr:sp macro="" textlink="">
      <xdr:nvSpPr>
        <xdr:cNvPr id="2" name="Flecha: hacia abajo 1">
          <a:extLst>
            <a:ext uri="{FF2B5EF4-FFF2-40B4-BE49-F238E27FC236}">
              <a16:creationId xmlns:a16="http://schemas.microsoft.com/office/drawing/2014/main" id="{47B3A877-0131-4028-8B26-16184E365C41}"/>
            </a:ext>
          </a:extLst>
        </xdr:cNvPr>
        <xdr:cNvSpPr/>
      </xdr:nvSpPr>
      <xdr:spPr>
        <a:xfrm>
          <a:off x="15471774" y="10556875"/>
          <a:ext cx="504826" cy="809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1244600</xdr:colOff>
      <xdr:row>22</xdr:row>
      <xdr:rowOff>254000</xdr:rowOff>
    </xdr:from>
    <xdr:to>
      <xdr:col>3</xdr:col>
      <xdr:colOff>1749426</xdr:colOff>
      <xdr:row>22</xdr:row>
      <xdr:rowOff>1063625</xdr:rowOff>
    </xdr:to>
    <xdr:sp macro="" textlink="">
      <xdr:nvSpPr>
        <xdr:cNvPr id="12" name="Flecha: hacia abajo 11">
          <a:extLst>
            <a:ext uri="{FF2B5EF4-FFF2-40B4-BE49-F238E27FC236}">
              <a16:creationId xmlns:a16="http://schemas.microsoft.com/office/drawing/2014/main" id="{B866A388-AA3D-43A6-AA55-6D8BA243A0D3}"/>
            </a:ext>
          </a:extLst>
        </xdr:cNvPr>
        <xdr:cNvSpPr/>
      </xdr:nvSpPr>
      <xdr:spPr>
        <a:xfrm>
          <a:off x="5308600" y="10668000"/>
          <a:ext cx="504826" cy="809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1285875</xdr:colOff>
      <xdr:row>16</xdr:row>
      <xdr:rowOff>171449</xdr:rowOff>
    </xdr:from>
    <xdr:to>
      <xdr:col>11</xdr:col>
      <xdr:colOff>152400</xdr:colOff>
      <xdr:row>19</xdr:row>
      <xdr:rowOff>66675</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725775" y="6419849"/>
          <a:ext cx="314325" cy="4667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9</xdr:col>
      <xdr:colOff>0</xdr:colOff>
      <xdr:row>19</xdr:row>
      <xdr:rowOff>466724</xdr:rowOff>
    </xdr:from>
    <xdr:to>
      <xdr:col>14</xdr:col>
      <xdr:colOff>0</xdr:colOff>
      <xdr:row>31</xdr:row>
      <xdr:rowOff>-1</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7"/>
  <sheetViews>
    <sheetView tabSelected="1" topLeftCell="B1" zoomScale="80" zoomScaleNormal="80" zoomScaleSheetLayoutView="100" workbookViewId="0">
      <selection activeCell="K24" sqref="K24"/>
    </sheetView>
  </sheetViews>
  <sheetFormatPr baseColWidth="10" defaultRowHeight="15" x14ac:dyDescent="0.2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2.28515625" style="1" customWidth="1"/>
    <col min="15" max="17" width="11.42578125" style="1"/>
    <col min="18" max="18" width="13.140625" style="1" bestFit="1" customWidth="1"/>
    <col min="19" max="16384" width="11.42578125" style="1"/>
  </cols>
  <sheetData>
    <row r="1" spans="2:18" ht="4.5" customHeight="1" x14ac:dyDescent="0.25"/>
    <row r="2" spans="2:18" ht="26.25" x14ac:dyDescent="0.4">
      <c r="B2" s="311" t="s">
        <v>13</v>
      </c>
      <c r="C2" s="311"/>
      <c r="D2" s="311"/>
      <c r="E2" s="311"/>
      <c r="F2" s="311"/>
      <c r="G2" s="311"/>
      <c r="H2" s="311"/>
      <c r="I2" s="311"/>
      <c r="J2" s="311"/>
      <c r="K2" s="311"/>
      <c r="L2" s="311"/>
      <c r="M2" s="311"/>
      <c r="N2" s="311"/>
    </row>
    <row r="3" spans="2:18" ht="24" customHeight="1" x14ac:dyDescent="0.35">
      <c r="B3" s="312" t="s">
        <v>202</v>
      </c>
      <c r="C3" s="313"/>
      <c r="D3" s="313"/>
      <c r="E3" s="313"/>
      <c r="F3" s="313"/>
      <c r="G3" s="313"/>
      <c r="H3" s="313"/>
      <c r="I3" s="313"/>
      <c r="J3" s="313"/>
      <c r="K3" s="313"/>
      <c r="L3" s="313"/>
      <c r="M3" s="313"/>
      <c r="N3" s="313"/>
    </row>
    <row r="4" spans="2:18" ht="27" customHeight="1" x14ac:dyDescent="0.35">
      <c r="B4" s="313" t="s">
        <v>55</v>
      </c>
      <c r="C4" s="313"/>
      <c r="D4" s="313"/>
      <c r="E4" s="313"/>
      <c r="F4" s="313"/>
      <c r="G4" s="313"/>
      <c r="H4" s="313"/>
      <c r="I4" s="313"/>
      <c r="J4" s="313"/>
      <c r="K4" s="313"/>
      <c r="L4" s="313"/>
      <c r="M4" s="313"/>
      <c r="N4" s="313"/>
    </row>
    <row r="5" spans="2:18" ht="17.25" customHeight="1" x14ac:dyDescent="0.25">
      <c r="B5" s="5"/>
      <c r="C5" s="2"/>
      <c r="D5" s="2"/>
      <c r="E5" s="2"/>
      <c r="F5" s="2"/>
      <c r="G5" s="2"/>
      <c r="H5" s="2"/>
      <c r="I5" s="4"/>
      <c r="J5" s="4"/>
      <c r="K5" s="4"/>
      <c r="L5" s="4"/>
      <c r="M5" s="4"/>
      <c r="N5" s="6" t="s">
        <v>6</v>
      </c>
    </row>
    <row r="6" spans="2:18" ht="4.5" customHeight="1" thickBot="1" x14ac:dyDescent="0.3">
      <c r="B6" s="2"/>
      <c r="C6" s="2"/>
      <c r="D6" s="2"/>
      <c r="E6" s="2"/>
      <c r="F6" s="2"/>
      <c r="G6" s="2"/>
      <c r="H6" s="2"/>
      <c r="I6" s="4"/>
      <c r="J6" s="4"/>
      <c r="K6" s="4"/>
      <c r="L6" s="4"/>
      <c r="M6" s="4"/>
      <c r="N6" s="4"/>
    </row>
    <row r="7" spans="2:18" ht="33.75" customHeight="1" thickBot="1" x14ac:dyDescent="0.3">
      <c r="B7" s="316" t="s">
        <v>0</v>
      </c>
      <c r="C7" s="317"/>
      <c r="D7" s="23"/>
      <c r="E7" s="316" t="s">
        <v>97</v>
      </c>
      <c r="F7" s="317"/>
      <c r="G7" s="318" t="s">
        <v>11</v>
      </c>
      <c r="H7" s="317"/>
      <c r="I7" s="24"/>
      <c r="J7" s="314" t="s">
        <v>12</v>
      </c>
      <c r="K7" s="315"/>
      <c r="L7" s="24"/>
      <c r="M7" s="314" t="s">
        <v>1</v>
      </c>
      <c r="N7" s="315"/>
    </row>
    <row r="8" spans="2:18" ht="29.25" customHeight="1" x14ac:dyDescent="0.25">
      <c r="B8" s="305" t="s">
        <v>63</v>
      </c>
      <c r="C8" s="303" t="s">
        <v>141</v>
      </c>
      <c r="D8" s="23"/>
      <c r="E8" s="302" t="s">
        <v>137</v>
      </c>
      <c r="F8" s="300">
        <f>'GESTIÓN DEL PRESUPUESTO'!D10</f>
        <v>2013103365</v>
      </c>
      <c r="G8" s="173" t="s">
        <v>46</v>
      </c>
      <c r="H8" s="176">
        <f>'EJECUCIÓN GRUPO Y FINALIDAD'!D10</f>
        <v>397047476.31999999</v>
      </c>
      <c r="I8" s="107"/>
      <c r="J8" s="151" t="s">
        <v>32</v>
      </c>
      <c r="K8" s="152">
        <f>+'PRESUPUESTO POR REGIÓN'!D12</f>
        <v>875853723.55999994</v>
      </c>
      <c r="L8" s="24"/>
      <c r="M8" s="293" t="s">
        <v>54</v>
      </c>
      <c r="N8" s="319">
        <f>+'SERVICIOS PERSONALES TEC Y PROF'!D9</f>
        <v>572516748</v>
      </c>
      <c r="P8" s="3"/>
      <c r="Q8" s="7"/>
    </row>
    <row r="9" spans="2:18" ht="29.25" customHeight="1" x14ac:dyDescent="0.25">
      <c r="B9" s="286"/>
      <c r="C9" s="304"/>
      <c r="D9" s="23"/>
      <c r="E9" s="302"/>
      <c r="F9" s="300"/>
      <c r="G9" s="106" t="s">
        <v>57</v>
      </c>
      <c r="H9" s="176">
        <f>'EJECUCIÓN GRUPO Y FINALIDAD'!D11</f>
        <v>91029130.640000001</v>
      </c>
      <c r="I9" s="107"/>
      <c r="J9" s="153" t="s">
        <v>35</v>
      </c>
      <c r="K9" s="154">
        <f>+'PRESUPUESTO POR REGIÓN'!D13</f>
        <v>21058453.350000001</v>
      </c>
      <c r="L9" s="24"/>
      <c r="M9" s="293"/>
      <c r="N9" s="319"/>
      <c r="P9" s="3"/>
      <c r="Q9" s="7"/>
    </row>
    <row r="10" spans="2:18" ht="29.25" customHeight="1" x14ac:dyDescent="0.25">
      <c r="B10" s="286"/>
      <c r="C10" s="304"/>
      <c r="D10" s="23"/>
      <c r="E10" s="302"/>
      <c r="F10" s="300"/>
      <c r="G10" s="106" t="s">
        <v>47</v>
      </c>
      <c r="H10" s="176">
        <f>'EJECUCIÓN GRUPO Y FINALIDAD'!D12</f>
        <v>275316211.13</v>
      </c>
      <c r="I10" s="107"/>
      <c r="J10" s="155" t="s">
        <v>34</v>
      </c>
      <c r="K10" s="156">
        <f>+'PRESUPUESTO POR REGIÓN'!D14</f>
        <v>26876115.170000002</v>
      </c>
      <c r="L10" s="24"/>
      <c r="M10" s="293"/>
      <c r="N10" s="319"/>
      <c r="P10" s="3"/>
      <c r="Q10" s="7"/>
    </row>
    <row r="11" spans="2:18" ht="29.25" customHeight="1" x14ac:dyDescent="0.25">
      <c r="B11" s="286"/>
      <c r="C11" s="304"/>
      <c r="D11" s="23"/>
      <c r="E11" s="285"/>
      <c r="F11" s="301"/>
      <c r="G11" s="106" t="s">
        <v>48</v>
      </c>
      <c r="H11" s="176">
        <f>'EJECUCIÓN GRUPO Y FINALIDAD'!D13</f>
        <v>16156581.99</v>
      </c>
      <c r="I11" s="107"/>
      <c r="J11" s="157" t="s">
        <v>33</v>
      </c>
      <c r="K11" s="158">
        <f>+'PRESUPUESTO POR REGIÓN'!D15</f>
        <v>18988866.5</v>
      </c>
      <c r="L11" s="24"/>
      <c r="M11" s="293"/>
      <c r="N11" s="319"/>
    </row>
    <row r="12" spans="2:18" ht="29.25" customHeight="1" x14ac:dyDescent="0.25">
      <c r="B12" s="286" t="s">
        <v>21</v>
      </c>
      <c r="C12" s="288" t="s">
        <v>142</v>
      </c>
      <c r="D12" s="23"/>
      <c r="E12" s="284" t="s">
        <v>4</v>
      </c>
      <c r="F12" s="306">
        <f>'GESTIÓN DEL PRESUPUESTO'!E10</f>
        <v>1111524066.71</v>
      </c>
      <c r="G12" s="30" t="s">
        <v>49</v>
      </c>
      <c r="H12" s="176">
        <f>'EJECUCIÓN GRUPO Y FINALIDAD'!D14</f>
        <v>221799814.41</v>
      </c>
      <c r="I12" s="107"/>
      <c r="J12" s="159" t="s">
        <v>36</v>
      </c>
      <c r="K12" s="160">
        <f>+'PRESUPUESTO POR REGIÓN'!D16</f>
        <v>17696209.850000001</v>
      </c>
      <c r="L12" s="24"/>
      <c r="M12" s="293" t="s">
        <v>9</v>
      </c>
      <c r="N12" s="319">
        <f>+'SERVICIOS PERSONALES TEC Y PROF'!D10</f>
        <v>397047476.31999999</v>
      </c>
      <c r="Q12" s="321"/>
      <c r="R12" s="322"/>
    </row>
    <row r="13" spans="2:18" ht="29.25" customHeight="1" x14ac:dyDescent="0.25">
      <c r="B13" s="286"/>
      <c r="C13" s="288"/>
      <c r="D13" s="23"/>
      <c r="E13" s="302"/>
      <c r="F13" s="300"/>
      <c r="G13" s="30" t="s">
        <v>50</v>
      </c>
      <c r="H13" s="176">
        <f>'EJECUCIÓN GRUPO Y FINALIDAD'!D15</f>
        <v>43264571.5</v>
      </c>
      <c r="I13" s="107"/>
      <c r="J13" s="161" t="s">
        <v>37</v>
      </c>
      <c r="K13" s="162">
        <f>+'PRESUPUESTO POR REGIÓN'!D17</f>
        <v>60024052.060000002</v>
      </c>
      <c r="L13" s="24"/>
      <c r="M13" s="293"/>
      <c r="N13" s="319"/>
      <c r="Q13" s="321"/>
      <c r="R13" s="322"/>
    </row>
    <row r="14" spans="2:18" ht="29.25" customHeight="1" x14ac:dyDescent="0.25">
      <c r="B14" s="286"/>
      <c r="C14" s="288"/>
      <c r="D14" s="23"/>
      <c r="E14" s="302"/>
      <c r="F14" s="300"/>
      <c r="G14" s="106" t="s">
        <v>51</v>
      </c>
      <c r="H14" s="176">
        <f>'EJECUCIÓN GRUPO Y FINALIDAD'!D16</f>
        <v>13321872.17</v>
      </c>
      <c r="I14" s="107"/>
      <c r="J14" s="163" t="s">
        <v>38</v>
      </c>
      <c r="K14" s="164">
        <f>+'PRESUPUESTO POR REGIÓN'!D18</f>
        <v>38097724.899999999</v>
      </c>
      <c r="L14" s="24"/>
      <c r="M14" s="293"/>
      <c r="N14" s="319"/>
      <c r="Q14" s="321"/>
      <c r="R14" s="322"/>
    </row>
    <row r="15" spans="2:18" ht="29.25" thickBot="1" x14ac:dyDescent="0.3">
      <c r="B15" s="286"/>
      <c r="C15" s="288"/>
      <c r="D15" s="23"/>
      <c r="E15" s="285"/>
      <c r="F15" s="301"/>
      <c r="G15" s="31" t="s">
        <v>52</v>
      </c>
      <c r="H15" s="176">
        <f>'EJECUCIÓN GRUPO Y FINALIDAD'!D17</f>
        <v>53588408.549999997</v>
      </c>
      <c r="I15" s="107"/>
      <c r="J15" s="165" t="s">
        <v>39</v>
      </c>
      <c r="K15" s="166">
        <f>+'PRESUPUESTO POR REGIÓN'!D19</f>
        <v>29525990.32</v>
      </c>
      <c r="L15" s="24"/>
      <c r="M15" s="293"/>
      <c r="N15" s="319"/>
      <c r="Q15" s="321"/>
      <c r="R15" s="323"/>
    </row>
    <row r="16" spans="2:18" ht="23.25" customHeight="1" thickBot="1" x14ac:dyDescent="0.3">
      <c r="B16" s="286" t="s">
        <v>20</v>
      </c>
      <c r="C16" s="287" t="s">
        <v>143</v>
      </c>
      <c r="D16" s="23"/>
      <c r="E16" s="284" t="s">
        <v>7</v>
      </c>
      <c r="F16" s="282">
        <f>'GESTIÓN DEL PRESUPUESTO'!F10</f>
        <v>0.55214455752002578</v>
      </c>
      <c r="G16" s="47" t="s">
        <v>62</v>
      </c>
      <c r="H16" s="176">
        <f>'EJECUCIÓN GRUPO Y FINALIDAD'!D18</f>
        <v>1111524066.7099998</v>
      </c>
      <c r="I16" s="107"/>
      <c r="J16" s="167" t="s">
        <v>53</v>
      </c>
      <c r="K16" s="168">
        <f>+'PRESUPUESTO POR REGIÓN'!D20</f>
        <v>23402931</v>
      </c>
      <c r="L16" s="24"/>
      <c r="M16" s="293" t="s">
        <v>10</v>
      </c>
      <c r="N16" s="320">
        <f>+N12/N8</f>
        <v>0.6935124216139088</v>
      </c>
    </row>
    <row r="17" spans="2:17" ht="31.5" customHeight="1" thickBot="1" x14ac:dyDescent="0.3">
      <c r="B17" s="286"/>
      <c r="C17" s="287"/>
      <c r="D17" s="23"/>
      <c r="E17" s="285"/>
      <c r="F17" s="283"/>
      <c r="G17" s="272" t="s">
        <v>14</v>
      </c>
      <c r="H17" s="273"/>
      <c r="I17" s="107"/>
      <c r="J17" s="169" t="s">
        <v>65</v>
      </c>
      <c r="K17" s="170">
        <f>SUM(K8:K16)</f>
        <v>1111524066.71</v>
      </c>
      <c r="L17" s="24"/>
      <c r="M17" s="293"/>
      <c r="N17" s="320"/>
    </row>
    <row r="18" spans="2:17" ht="33" customHeight="1" x14ac:dyDescent="0.25">
      <c r="B18" s="286" t="s">
        <v>19</v>
      </c>
      <c r="C18" s="288" t="s">
        <v>144</v>
      </c>
      <c r="D18" s="23"/>
      <c r="E18" s="25"/>
      <c r="F18" s="26"/>
      <c r="G18" s="33" t="s">
        <v>27</v>
      </c>
      <c r="H18" s="174">
        <f>+'EJECUCIÓN GRUPO Y FINALIDAD'!L10</f>
        <v>29237253.98</v>
      </c>
      <c r="I18" s="107"/>
      <c r="J18" s="108"/>
      <c r="K18" s="109"/>
      <c r="L18" s="24"/>
      <c r="M18" s="32"/>
      <c r="N18" s="261"/>
    </row>
    <row r="19" spans="2:17" ht="27.75" customHeight="1" x14ac:dyDescent="0.25">
      <c r="B19" s="286"/>
      <c r="C19" s="288"/>
      <c r="D19" s="23"/>
      <c r="E19" s="28"/>
      <c r="F19" s="27"/>
      <c r="G19" s="106" t="s">
        <v>28</v>
      </c>
      <c r="H19" s="174">
        <f>+'EJECUCIÓN GRUPO Y FINALIDAD'!L11</f>
        <v>884380363.19000006</v>
      </c>
      <c r="I19" s="107"/>
      <c r="J19" s="110"/>
      <c r="K19" s="111"/>
      <c r="L19" s="24"/>
      <c r="M19" s="106" t="s">
        <v>18</v>
      </c>
      <c r="N19" s="263">
        <f>+'SERVICIOS PERSONALES TEC Y PROF'!D13</f>
        <v>814</v>
      </c>
      <c r="O19" s="190"/>
      <c r="P19" s="190"/>
      <c r="Q19" s="190"/>
    </row>
    <row r="20" spans="2:17" ht="49.5" customHeight="1" thickBot="1" x14ac:dyDescent="0.3">
      <c r="B20" s="171" t="s">
        <v>22</v>
      </c>
      <c r="C20" s="172" t="s">
        <v>64</v>
      </c>
      <c r="D20" s="23"/>
      <c r="E20" s="28"/>
      <c r="F20" s="27"/>
      <c r="G20" s="33" t="s">
        <v>29</v>
      </c>
      <c r="H20" s="174">
        <f>+'EJECUCIÓN GRUPO Y FINALIDAD'!L12</f>
        <v>6958974.4299999997</v>
      </c>
      <c r="I20" s="107"/>
      <c r="J20" s="110"/>
      <c r="K20" s="111"/>
      <c r="L20" s="24"/>
      <c r="M20" s="106" t="s">
        <v>17</v>
      </c>
      <c r="N20" s="263" t="str">
        <f>+'SERVICIOS PERSONALES TEC Y PROF'!D14</f>
        <v xml:space="preserve">                  0                                                                     30                                                                416</v>
      </c>
    </row>
    <row r="21" spans="2:17" ht="35.25" customHeight="1" x14ac:dyDescent="0.25">
      <c r="B21" s="274"/>
      <c r="C21" s="276"/>
      <c r="D21" s="23"/>
      <c r="E21" s="278"/>
      <c r="F21" s="279"/>
      <c r="G21" s="33" t="s">
        <v>30</v>
      </c>
      <c r="H21" s="174">
        <f>+'EJECUCIÓN GRUPO Y FINALIDAD'!L13</f>
        <v>32760984.07</v>
      </c>
      <c r="I21" s="107"/>
      <c r="J21" s="110"/>
      <c r="K21" s="111"/>
      <c r="L21" s="24"/>
      <c r="M21" s="33" t="s">
        <v>16</v>
      </c>
      <c r="N21" s="263">
        <f>'SERVICIOS PERSONALES TEC Y PROF'!D15</f>
        <v>3038</v>
      </c>
    </row>
    <row r="22" spans="2:17" ht="33.75" customHeight="1" thickBot="1" x14ac:dyDescent="0.3">
      <c r="B22" s="275"/>
      <c r="C22" s="277"/>
      <c r="D22" s="23"/>
      <c r="E22" s="280"/>
      <c r="F22" s="281"/>
      <c r="G22" s="48" t="s">
        <v>31</v>
      </c>
      <c r="H22" s="175">
        <f>+'EJECUCIÓN GRUPO Y FINALIDAD'!L14</f>
        <v>158186491.03999999</v>
      </c>
      <c r="I22" s="107"/>
      <c r="J22" s="112"/>
      <c r="K22" s="113"/>
      <c r="L22" s="24"/>
      <c r="M22" s="34" t="s">
        <v>15</v>
      </c>
      <c r="N22" s="263">
        <v>73</v>
      </c>
    </row>
    <row r="23" spans="2:17" ht="23.25" customHeight="1" thickBot="1" x14ac:dyDescent="0.3">
      <c r="B23" s="23"/>
      <c r="C23" s="23"/>
      <c r="D23" s="23"/>
      <c r="E23" s="23"/>
      <c r="F23" s="23"/>
      <c r="G23" s="114" t="s">
        <v>62</v>
      </c>
      <c r="H23" s="115">
        <f>SUM(H18:H22)</f>
        <v>1111524066.71</v>
      </c>
      <c r="I23" s="107"/>
      <c r="J23" s="107"/>
      <c r="K23" s="116"/>
      <c r="L23" s="24"/>
      <c r="M23" s="114" t="s">
        <v>65</v>
      </c>
      <c r="N23" s="262">
        <v>4371</v>
      </c>
    </row>
    <row r="24" spans="2:17" ht="23.25" customHeight="1" x14ac:dyDescent="0.25">
      <c r="B24" s="23"/>
      <c r="C24" s="23"/>
      <c r="D24" s="23"/>
      <c r="E24" s="23"/>
      <c r="F24" s="23"/>
      <c r="G24" s="49"/>
      <c r="H24" s="148"/>
      <c r="I24" s="24"/>
      <c r="J24" s="24"/>
      <c r="K24" s="29"/>
      <c r="L24" s="24"/>
      <c r="M24" s="24"/>
      <c r="N24" s="24"/>
    </row>
    <row r="25" spans="2:17" ht="23.25" customHeight="1" thickBot="1" x14ac:dyDescent="0.3">
      <c r="B25" s="23"/>
      <c r="C25" s="23"/>
      <c r="D25" s="23"/>
      <c r="E25" s="23"/>
      <c r="F25" s="23"/>
      <c r="G25" s="133"/>
      <c r="H25" s="148"/>
      <c r="I25" s="24"/>
      <c r="J25" s="24"/>
      <c r="K25" s="29"/>
      <c r="L25" s="24"/>
      <c r="M25" s="24"/>
      <c r="N25" s="24"/>
    </row>
    <row r="26" spans="2:17" ht="35.25" customHeight="1" thickBot="1" x14ac:dyDescent="0.3">
      <c r="B26" s="295" t="s">
        <v>151</v>
      </c>
      <c r="C26" s="296"/>
      <c r="D26" s="289" t="s">
        <v>3</v>
      </c>
      <c r="E26" s="290"/>
      <c r="F26" s="149" t="s">
        <v>2</v>
      </c>
      <c r="G26" s="149" t="s">
        <v>146</v>
      </c>
      <c r="H26" s="150" t="s">
        <v>5</v>
      </c>
      <c r="I26" s="24"/>
      <c r="J26" s="324" t="s">
        <v>207</v>
      </c>
      <c r="K26" s="325"/>
      <c r="L26" s="325"/>
      <c r="M26" s="326"/>
      <c r="N26" s="327"/>
    </row>
    <row r="27" spans="2:17" ht="63.75" customHeight="1" x14ac:dyDescent="0.25">
      <c r="B27" s="297" t="s">
        <v>56</v>
      </c>
      <c r="C27" s="117" t="s">
        <v>23</v>
      </c>
      <c r="D27" s="309" t="s">
        <v>164</v>
      </c>
      <c r="E27" s="310"/>
      <c r="F27" s="180">
        <f>'PROGRAMAS PRESUPUESTARIOS '!D10</f>
        <v>262070735</v>
      </c>
      <c r="G27" s="180">
        <f>'PROGRAMAS PRESUPUESTARIOS '!E10</f>
        <v>136030651.13999999</v>
      </c>
      <c r="H27" s="177">
        <f t="shared" ref="H27:H33" si="0">+G27/F27</f>
        <v>0.51906082203341009</v>
      </c>
      <c r="I27" s="24"/>
      <c r="J27" s="331" t="s">
        <v>221</v>
      </c>
      <c r="K27" s="332"/>
      <c r="L27" s="332"/>
      <c r="M27" s="332"/>
      <c r="N27" s="333"/>
    </row>
    <row r="28" spans="2:17" ht="130.5" customHeight="1" x14ac:dyDescent="0.25">
      <c r="B28" s="298"/>
      <c r="C28" s="118" t="s">
        <v>24</v>
      </c>
      <c r="D28" s="291" t="s">
        <v>145</v>
      </c>
      <c r="E28" s="292"/>
      <c r="F28" s="181">
        <f>'PROGRAMAS PRESUPUESTARIOS '!D11</f>
        <v>710298465</v>
      </c>
      <c r="G28" s="181">
        <f>'PROGRAMAS PRESUPUESTARIOS '!E11</f>
        <v>414582701.38</v>
      </c>
      <c r="H28" s="178">
        <f t="shared" si="0"/>
        <v>0.58367393681471635</v>
      </c>
      <c r="I28" s="24"/>
      <c r="J28" s="328" t="s">
        <v>222</v>
      </c>
      <c r="K28" s="329"/>
      <c r="L28" s="329"/>
      <c r="M28" s="329"/>
      <c r="N28" s="330"/>
    </row>
    <row r="29" spans="2:17" ht="139.5" customHeight="1" x14ac:dyDescent="0.25">
      <c r="B29" s="298"/>
      <c r="C29" s="118" t="s">
        <v>25</v>
      </c>
      <c r="D29" s="291" t="s">
        <v>155</v>
      </c>
      <c r="E29" s="292"/>
      <c r="F29" s="181">
        <f>'PROGRAMAS PRESUPUESTARIOS '!D12</f>
        <v>92764905</v>
      </c>
      <c r="G29" s="181">
        <f>'PROGRAMAS PRESUPUESTARIOS '!E12</f>
        <v>52187396.920000002</v>
      </c>
      <c r="H29" s="178">
        <f t="shared" si="0"/>
        <v>0.56257694566711414</v>
      </c>
      <c r="I29" s="24"/>
      <c r="J29" s="264" t="s">
        <v>223</v>
      </c>
      <c r="K29" s="265"/>
      <c r="L29" s="265"/>
      <c r="M29" s="265"/>
      <c r="N29" s="266"/>
    </row>
    <row r="30" spans="2:17" ht="146.25" customHeight="1" x14ac:dyDescent="0.25">
      <c r="B30" s="298"/>
      <c r="C30" s="118" t="s">
        <v>26</v>
      </c>
      <c r="D30" s="291" t="s">
        <v>163</v>
      </c>
      <c r="E30" s="292"/>
      <c r="F30" s="181">
        <f>'PROGRAMAS PRESUPUESTARIOS '!D13</f>
        <v>611859161</v>
      </c>
      <c r="G30" s="181">
        <f>'PROGRAMAS PRESUPUESTARIOS '!E13</f>
        <v>251256034.88</v>
      </c>
      <c r="H30" s="178">
        <f t="shared" si="0"/>
        <v>0.41064357763207537</v>
      </c>
      <c r="I30" s="24"/>
      <c r="J30" s="264" t="s">
        <v>225</v>
      </c>
      <c r="K30" s="265"/>
      <c r="L30" s="265"/>
      <c r="M30" s="265"/>
      <c r="N30" s="266"/>
    </row>
    <row r="31" spans="2:17" ht="109.5" customHeight="1" x14ac:dyDescent="0.25">
      <c r="B31" s="298"/>
      <c r="C31" s="118" t="s">
        <v>43</v>
      </c>
      <c r="D31" s="293" t="s">
        <v>61</v>
      </c>
      <c r="E31" s="294"/>
      <c r="F31" s="181">
        <f>'PROGRAMAS PRESUPUESTARIOS '!D14</f>
        <v>9929029</v>
      </c>
      <c r="G31" s="181">
        <f>'PROGRAMAS PRESUPUESTARIOS '!E14</f>
        <v>6958974.4299999997</v>
      </c>
      <c r="H31" s="178">
        <f t="shared" si="0"/>
        <v>0.70087159882401384</v>
      </c>
      <c r="I31" s="24"/>
      <c r="J31" s="264" t="s">
        <v>224</v>
      </c>
      <c r="K31" s="265"/>
      <c r="L31" s="265"/>
      <c r="M31" s="265"/>
      <c r="N31" s="266"/>
    </row>
    <row r="32" spans="2:17" ht="119.25" customHeight="1" thickBot="1" x14ac:dyDescent="0.3">
      <c r="B32" s="299"/>
      <c r="C32" s="119" t="s">
        <v>44</v>
      </c>
      <c r="D32" s="307" t="s">
        <v>165</v>
      </c>
      <c r="E32" s="308"/>
      <c r="F32" s="182">
        <f>'PROGRAMAS PRESUPUESTARIOS '!D15</f>
        <v>326181070</v>
      </c>
      <c r="G32" s="182">
        <f>'PROGRAMAS PRESUPUESTARIOS '!E15</f>
        <v>250508307.96000001</v>
      </c>
      <c r="H32" s="179">
        <f t="shared" si="0"/>
        <v>0.76800382057732541</v>
      </c>
      <c r="I32" s="24"/>
      <c r="J32" s="267" t="s">
        <v>220</v>
      </c>
      <c r="K32" s="268"/>
      <c r="L32" s="268"/>
      <c r="M32" s="268"/>
      <c r="N32" s="269"/>
    </row>
    <row r="33" spans="2:10" s="4" customFormat="1" ht="18.75" thickBot="1" x14ac:dyDescent="0.3">
      <c r="B33" s="270" t="s">
        <v>41</v>
      </c>
      <c r="C33" s="271"/>
      <c r="D33" s="271"/>
      <c r="E33" s="271"/>
      <c r="F33" s="145">
        <f>SUM(F27:F32)</f>
        <v>2013103365</v>
      </c>
      <c r="G33" s="146">
        <f>SUM(G27:G32)</f>
        <v>1111524066.7099998</v>
      </c>
      <c r="H33" s="147">
        <f t="shared" si="0"/>
        <v>0.55214455752002567</v>
      </c>
      <c r="J33" s="8"/>
    </row>
    <row r="34" spans="2:10" x14ac:dyDescent="0.25">
      <c r="G34" s="21"/>
    </row>
    <row r="37" spans="2:10" x14ac:dyDescent="0.25">
      <c r="E37" s="50"/>
    </row>
    <row r="38" spans="2:10" x14ac:dyDescent="0.25">
      <c r="F38" s="50"/>
    </row>
    <row r="57" spans="5:5" x14ac:dyDescent="0.25">
      <c r="E57"/>
    </row>
  </sheetData>
  <mergeCells count="51">
    <mergeCell ref="Q12:Q15"/>
    <mergeCell ref="R12:R15"/>
    <mergeCell ref="J29:N29"/>
    <mergeCell ref="J30:N30"/>
    <mergeCell ref="J26:N26"/>
    <mergeCell ref="J28:N28"/>
    <mergeCell ref="J27:N27"/>
    <mergeCell ref="N8:N11"/>
    <mergeCell ref="M8:M11"/>
    <mergeCell ref="N12:N15"/>
    <mergeCell ref="M12:M15"/>
    <mergeCell ref="N16:N17"/>
    <mergeCell ref="M16:M17"/>
    <mergeCell ref="B2:N2"/>
    <mergeCell ref="B3:N3"/>
    <mergeCell ref="B4:N4"/>
    <mergeCell ref="J7:K7"/>
    <mergeCell ref="M7:N7"/>
    <mergeCell ref="E7:F7"/>
    <mergeCell ref="B7:C7"/>
    <mergeCell ref="G7:H7"/>
    <mergeCell ref="B26:C26"/>
    <mergeCell ref="B27:B32"/>
    <mergeCell ref="F8:F11"/>
    <mergeCell ref="E8:E11"/>
    <mergeCell ref="C8:C11"/>
    <mergeCell ref="B8:B11"/>
    <mergeCell ref="F12:F15"/>
    <mergeCell ref="D32:E32"/>
    <mergeCell ref="D27:E27"/>
    <mergeCell ref="D30:E30"/>
    <mergeCell ref="D28:E28"/>
    <mergeCell ref="B12:B15"/>
    <mergeCell ref="E12:E15"/>
    <mergeCell ref="C12:C15"/>
    <mergeCell ref="J31:N31"/>
    <mergeCell ref="J32:N32"/>
    <mergeCell ref="B33:E33"/>
    <mergeCell ref="G17:H17"/>
    <mergeCell ref="B21:B22"/>
    <mergeCell ref="C21:C22"/>
    <mergeCell ref="E21:F22"/>
    <mergeCell ref="F16:F17"/>
    <mergeCell ref="E16:E17"/>
    <mergeCell ref="B16:B17"/>
    <mergeCell ref="C16:C17"/>
    <mergeCell ref="C18:C19"/>
    <mergeCell ref="B18:B19"/>
    <mergeCell ref="D26:E26"/>
    <mergeCell ref="D29:E29"/>
    <mergeCell ref="D31:E31"/>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C2:AA42"/>
  <sheetViews>
    <sheetView topLeftCell="J19" zoomScaleNormal="100" workbookViewId="0">
      <selection activeCell="L37" sqref="L37"/>
    </sheetView>
  </sheetViews>
  <sheetFormatPr baseColWidth="10" defaultRowHeight="15" x14ac:dyDescent="0.25"/>
  <cols>
    <col min="3" max="3" width="9.140625" customWidth="1"/>
    <col min="4" max="4" width="32.7109375" customWidth="1"/>
    <col min="5" max="5" width="29.28515625" customWidth="1"/>
    <col min="6" max="6" width="17.5703125" customWidth="1"/>
    <col min="7" max="7" width="13.7109375" customWidth="1"/>
    <col min="18" max="18" width="34.7109375" bestFit="1" customWidth="1"/>
    <col min="19" max="19" width="40.7109375" bestFit="1" customWidth="1"/>
    <col min="20" max="20" width="34.7109375" bestFit="1" customWidth="1"/>
    <col min="21" max="21" width="11.28515625" bestFit="1" customWidth="1"/>
    <col min="27" max="27" width="24.28515625" customWidth="1"/>
  </cols>
  <sheetData>
    <row r="2" spans="3:27" ht="21" x14ac:dyDescent="0.35">
      <c r="C2" s="336" t="s">
        <v>92</v>
      </c>
      <c r="D2" s="336"/>
      <c r="E2" s="336"/>
      <c r="F2" s="336"/>
      <c r="G2" s="336"/>
      <c r="I2" s="334" t="s">
        <v>98</v>
      </c>
      <c r="J2" s="334"/>
      <c r="K2" s="334"/>
      <c r="L2" s="334"/>
      <c r="M2" s="334"/>
      <c r="N2" s="334"/>
      <c r="O2" s="334"/>
      <c r="P2" s="334"/>
      <c r="Q2" s="199"/>
    </row>
    <row r="3" spans="3:27" ht="18.75" x14ac:dyDescent="0.3">
      <c r="C3" s="336" t="s">
        <v>185</v>
      </c>
      <c r="D3" s="336"/>
      <c r="E3" s="336"/>
      <c r="F3" s="336"/>
      <c r="G3" s="336"/>
    </row>
    <row r="4" spans="3:27" ht="18.75" x14ac:dyDescent="0.3">
      <c r="C4" s="337" t="s">
        <v>93</v>
      </c>
      <c r="D4" s="337"/>
      <c r="E4" s="337"/>
      <c r="F4" s="337"/>
      <c r="G4" s="337"/>
    </row>
    <row r="5" spans="3:27" ht="15.75" thickBot="1" x14ac:dyDescent="0.3"/>
    <row r="6" spans="3:27" ht="18.75" x14ac:dyDescent="0.3">
      <c r="C6" s="35"/>
      <c r="D6" s="36"/>
      <c r="E6" s="36"/>
      <c r="F6" s="36"/>
      <c r="G6" s="37"/>
      <c r="R6" s="341" t="s">
        <v>186</v>
      </c>
      <c r="S6" s="341"/>
      <c r="T6" s="341"/>
      <c r="U6" s="341"/>
    </row>
    <row r="7" spans="3:27" ht="21.75" thickBot="1" x14ac:dyDescent="0.4">
      <c r="C7" s="38"/>
      <c r="D7" s="1"/>
      <c r="E7" s="1"/>
      <c r="F7" s="1"/>
      <c r="G7" s="39"/>
      <c r="R7" s="347" t="s">
        <v>84</v>
      </c>
      <c r="S7" s="347"/>
      <c r="T7" s="347"/>
      <c r="U7" s="347"/>
    </row>
    <row r="8" spans="3:27" ht="19.5" thickBot="1" x14ac:dyDescent="0.35">
      <c r="C8" s="38"/>
      <c r="D8" s="338" t="s">
        <v>187</v>
      </c>
      <c r="E8" s="338"/>
      <c r="F8" s="338"/>
      <c r="G8" s="39"/>
      <c r="J8" s="339"/>
      <c r="K8" s="339"/>
      <c r="L8" s="339"/>
      <c r="M8" s="339"/>
      <c r="N8" s="339"/>
      <c r="O8" s="339"/>
      <c r="P8" s="339"/>
      <c r="Q8" s="339"/>
      <c r="R8" s="135" t="s">
        <v>148</v>
      </c>
      <c r="S8" s="135" t="s">
        <v>149</v>
      </c>
      <c r="T8" s="135" t="s">
        <v>166</v>
      </c>
      <c r="U8" s="135" t="s">
        <v>150</v>
      </c>
    </row>
    <row r="9" spans="3:27" ht="36.75" thickBot="1" x14ac:dyDescent="0.35">
      <c r="C9" s="38"/>
      <c r="D9" s="44" t="s">
        <v>60</v>
      </c>
      <c r="E9" s="44" t="s">
        <v>59</v>
      </c>
      <c r="F9" s="45" t="s">
        <v>58</v>
      </c>
      <c r="G9" s="39"/>
      <c r="J9" s="342"/>
      <c r="K9" s="342"/>
      <c r="L9" s="342"/>
      <c r="M9" s="342"/>
      <c r="N9" s="342"/>
      <c r="O9" s="342"/>
      <c r="P9" s="342"/>
      <c r="Q9" s="342"/>
      <c r="R9" s="241">
        <f>2013103365/1000000</f>
        <v>2013.1033649999999</v>
      </c>
      <c r="S9" s="241">
        <f>1111524066.71/1000000</f>
        <v>1111.5240667099999</v>
      </c>
      <c r="T9" s="243">
        <f>901579298.29/1000000</f>
        <v>901.57929829</v>
      </c>
      <c r="U9" s="244">
        <f>+(S9/R9)*100</f>
        <v>55.214455752002578</v>
      </c>
      <c r="AA9" s="46"/>
    </row>
    <row r="10" spans="3:27" ht="27" customHeight="1" thickBot="1" x14ac:dyDescent="0.3">
      <c r="C10" s="38"/>
      <c r="D10" s="241">
        <v>2013103365</v>
      </c>
      <c r="E10" s="241">
        <v>1111524066.71</v>
      </c>
      <c r="F10" s="242">
        <f>E10/D10</f>
        <v>0.55214455752002578</v>
      </c>
      <c r="G10" s="39"/>
    </row>
    <row r="11" spans="3:27" x14ac:dyDescent="0.25">
      <c r="C11" s="38"/>
      <c r="D11" s="40"/>
      <c r="E11" s="40"/>
      <c r="F11" s="40"/>
      <c r="G11" s="39"/>
    </row>
    <row r="12" spans="3:27" x14ac:dyDescent="0.25">
      <c r="C12" s="38"/>
      <c r="D12" s="40"/>
      <c r="E12" s="40"/>
      <c r="F12" s="40"/>
      <c r="G12" s="39"/>
    </row>
    <row r="13" spans="3:27" x14ac:dyDescent="0.25">
      <c r="C13" s="38"/>
      <c r="D13" s="40"/>
      <c r="E13" s="40"/>
      <c r="F13" s="40"/>
      <c r="G13" s="39"/>
    </row>
    <row r="14" spans="3:27" x14ac:dyDescent="0.25">
      <c r="C14" s="38"/>
      <c r="D14" s="40"/>
      <c r="E14" s="40"/>
      <c r="F14" s="40"/>
      <c r="G14" s="39"/>
    </row>
    <row r="15" spans="3:27" x14ac:dyDescent="0.25">
      <c r="C15" s="38"/>
      <c r="D15" s="40"/>
      <c r="E15" s="40"/>
      <c r="F15" s="40"/>
      <c r="G15" s="39"/>
    </row>
    <row r="16" spans="3:27" x14ac:dyDescent="0.25">
      <c r="C16" s="38"/>
      <c r="D16" s="40"/>
      <c r="E16" s="40"/>
      <c r="F16" s="40"/>
      <c r="G16" s="39"/>
    </row>
    <row r="17" spans="3:7" x14ac:dyDescent="0.25">
      <c r="C17" s="38"/>
      <c r="D17" s="40"/>
      <c r="E17" s="40"/>
      <c r="F17" s="40"/>
      <c r="G17" s="39"/>
    </row>
    <row r="18" spans="3:7" x14ac:dyDescent="0.25">
      <c r="C18" s="38"/>
      <c r="D18" s="40"/>
      <c r="E18" s="40"/>
      <c r="F18" s="40"/>
      <c r="G18" s="39"/>
    </row>
    <row r="19" spans="3:7" x14ac:dyDescent="0.25">
      <c r="C19" s="38"/>
      <c r="D19" s="40"/>
      <c r="E19" s="40"/>
      <c r="F19" s="40"/>
      <c r="G19" s="39"/>
    </row>
    <row r="20" spans="3:7" x14ac:dyDescent="0.25">
      <c r="C20" s="38"/>
      <c r="D20" s="40"/>
      <c r="E20" s="40"/>
      <c r="F20" s="40"/>
      <c r="G20" s="39"/>
    </row>
    <row r="21" spans="3:7" x14ac:dyDescent="0.25">
      <c r="C21" s="38"/>
      <c r="D21" s="40"/>
      <c r="E21" s="40"/>
      <c r="F21" s="40"/>
      <c r="G21" s="39"/>
    </row>
    <row r="22" spans="3:7" x14ac:dyDescent="0.25">
      <c r="C22" s="38"/>
      <c r="D22" s="40"/>
      <c r="E22" s="40"/>
      <c r="F22" s="40"/>
      <c r="G22" s="39"/>
    </row>
    <row r="23" spans="3:7" x14ac:dyDescent="0.25">
      <c r="C23" s="38"/>
      <c r="D23" s="40"/>
      <c r="E23" s="40"/>
      <c r="F23" s="40"/>
      <c r="G23" s="39"/>
    </row>
    <row r="24" spans="3:7" x14ac:dyDescent="0.25">
      <c r="C24" s="38"/>
      <c r="D24" s="40"/>
      <c r="E24" s="40"/>
      <c r="F24" s="40"/>
      <c r="G24" s="39"/>
    </row>
    <row r="25" spans="3:7" x14ac:dyDescent="0.25">
      <c r="C25" s="38"/>
      <c r="D25" s="40"/>
      <c r="E25" s="40"/>
      <c r="F25" s="40"/>
      <c r="G25" s="39"/>
    </row>
    <row r="26" spans="3:7" x14ac:dyDescent="0.25">
      <c r="C26" s="38"/>
      <c r="D26" s="40"/>
      <c r="E26" s="40"/>
      <c r="F26" s="40"/>
      <c r="G26" s="39"/>
    </row>
    <row r="27" spans="3:7" x14ac:dyDescent="0.25">
      <c r="C27" s="38"/>
      <c r="D27" s="40"/>
      <c r="E27" s="40"/>
      <c r="F27" s="40"/>
      <c r="G27" s="39"/>
    </row>
    <row r="28" spans="3:7" x14ac:dyDescent="0.25">
      <c r="C28" s="38"/>
      <c r="D28" s="40"/>
      <c r="E28" s="40"/>
      <c r="F28" s="40"/>
      <c r="G28" s="39"/>
    </row>
    <row r="29" spans="3:7" x14ac:dyDescent="0.25">
      <c r="C29" s="38"/>
      <c r="D29" s="40"/>
      <c r="E29" s="40"/>
      <c r="F29" s="40"/>
      <c r="G29" s="39"/>
    </row>
    <row r="30" spans="3:7" x14ac:dyDescent="0.25">
      <c r="C30" s="38"/>
      <c r="D30" s="40"/>
      <c r="E30" s="40"/>
      <c r="F30" s="40"/>
      <c r="G30" s="39"/>
    </row>
    <row r="31" spans="3:7" x14ac:dyDescent="0.25">
      <c r="C31" s="38"/>
      <c r="D31" s="40"/>
      <c r="E31" s="40"/>
      <c r="F31" s="40"/>
      <c r="G31" s="39"/>
    </row>
    <row r="32" spans="3:7" ht="15.75" thickBot="1" x14ac:dyDescent="0.3">
      <c r="C32" s="41"/>
      <c r="D32" s="42"/>
      <c r="E32" s="42"/>
      <c r="F32" s="42"/>
      <c r="G32" s="43"/>
    </row>
    <row r="33" spans="3:22" x14ac:dyDescent="0.25">
      <c r="C33" s="335" t="s">
        <v>167</v>
      </c>
      <c r="D33" s="335"/>
      <c r="E33" s="335"/>
      <c r="F33" s="335"/>
      <c r="G33" s="335"/>
    </row>
    <row r="34" spans="3:22" ht="24" thickBot="1" x14ac:dyDescent="0.4">
      <c r="C34" s="354" t="s">
        <v>99</v>
      </c>
      <c r="D34" s="354"/>
    </row>
    <row r="35" spans="3:22" ht="139.5" customHeight="1" thickBot="1" x14ac:dyDescent="0.3">
      <c r="C35" s="348" t="s">
        <v>162</v>
      </c>
      <c r="D35" s="349"/>
      <c r="E35" s="349"/>
      <c r="F35" s="349"/>
      <c r="G35" s="350"/>
      <c r="K35" s="63"/>
      <c r="L35" s="63"/>
      <c r="M35" s="63"/>
      <c r="N35" s="63"/>
      <c r="O35" s="63"/>
      <c r="P35" s="63"/>
      <c r="Q35" s="63"/>
      <c r="R35" s="340" t="s">
        <v>167</v>
      </c>
      <c r="S35" s="340"/>
      <c r="T35" s="340"/>
      <c r="U35" s="340"/>
      <c r="V35" s="340"/>
    </row>
    <row r="36" spans="3:22" ht="39" customHeight="1" thickBot="1" x14ac:dyDescent="0.35">
      <c r="C36" s="63"/>
      <c r="D36" s="63"/>
      <c r="E36" s="63"/>
      <c r="F36" s="63"/>
      <c r="G36" s="63"/>
      <c r="I36" s="343" t="s">
        <v>209</v>
      </c>
      <c r="J36" s="343"/>
      <c r="K36" s="343"/>
      <c r="L36" s="343"/>
      <c r="M36" s="343"/>
      <c r="N36" s="343"/>
      <c r="O36" s="343"/>
      <c r="P36" s="343"/>
      <c r="Q36" s="63"/>
    </row>
    <row r="37" spans="3:22" ht="92.25" customHeight="1" thickBot="1" x14ac:dyDescent="0.3">
      <c r="C37" s="351" t="s">
        <v>176</v>
      </c>
      <c r="D37" s="352"/>
      <c r="E37" s="352"/>
      <c r="F37" s="352"/>
      <c r="G37" s="353"/>
    </row>
    <row r="38" spans="3:22" ht="18" x14ac:dyDescent="0.35">
      <c r="C38" s="62"/>
    </row>
    <row r="39" spans="3:22" ht="18.75" thickBot="1" x14ac:dyDescent="0.3">
      <c r="C39" s="60"/>
    </row>
    <row r="40" spans="3:22" ht="141.75" customHeight="1" thickBot="1" x14ac:dyDescent="0.3">
      <c r="C40" s="344" t="s">
        <v>208</v>
      </c>
      <c r="D40" s="345"/>
      <c r="E40" s="345"/>
      <c r="F40" s="345"/>
      <c r="G40" s="346"/>
    </row>
    <row r="42" spans="3:22" x14ac:dyDescent="0.25">
      <c r="C42" s="214"/>
    </row>
  </sheetData>
  <sheetProtection formatCells="0" formatColumns="0" formatRows="0" insertColumns="0" insertRows="0" insertHyperlinks="0" deleteColumns="0" deleteRows="0" selectLockedCells="1" sort="0" autoFilter="0" pivotTables="0"/>
  <mergeCells count="16">
    <mergeCell ref="R35:V35"/>
    <mergeCell ref="R6:U6"/>
    <mergeCell ref="J9:Q9"/>
    <mergeCell ref="I36:P36"/>
    <mergeCell ref="C40:G40"/>
    <mergeCell ref="R7:U7"/>
    <mergeCell ref="C35:G35"/>
    <mergeCell ref="C37:G37"/>
    <mergeCell ref="C34:D34"/>
    <mergeCell ref="I2:P2"/>
    <mergeCell ref="C33:G33"/>
    <mergeCell ref="C2:G2"/>
    <mergeCell ref="C3:G3"/>
    <mergeCell ref="C4:G4"/>
    <mergeCell ref="D8:F8"/>
    <mergeCell ref="J8:Q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FF0000"/>
  </sheetPr>
  <dimension ref="B3:Q92"/>
  <sheetViews>
    <sheetView topLeftCell="I91" zoomScale="75" zoomScaleNormal="75" workbookViewId="0">
      <selection activeCell="M93" sqref="M93"/>
    </sheetView>
  </sheetViews>
  <sheetFormatPr baseColWidth="10" defaultRowHeight="15" x14ac:dyDescent="0.25"/>
  <cols>
    <col min="3" max="3" width="30.85546875" customWidth="1"/>
    <col min="4" max="4" width="55.140625"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81.42578125" customWidth="1"/>
    <col min="14" max="14" width="48.5703125" customWidth="1"/>
    <col min="17" max="17" width="20" customWidth="1"/>
  </cols>
  <sheetData>
    <row r="3" spans="3:12" ht="21" customHeight="1" x14ac:dyDescent="0.25">
      <c r="C3" s="355" t="s">
        <v>189</v>
      </c>
      <c r="D3" s="355"/>
      <c r="E3" s="355"/>
      <c r="F3" s="355"/>
      <c r="G3" s="355"/>
      <c r="H3" s="355"/>
      <c r="I3" s="355"/>
      <c r="J3" s="355"/>
      <c r="K3" s="355"/>
      <c r="L3" s="355"/>
    </row>
    <row r="4" spans="3:12" ht="42" customHeight="1" x14ac:dyDescent="0.25">
      <c r="C4" s="355"/>
      <c r="D4" s="355"/>
      <c r="E4" s="355"/>
      <c r="F4" s="355"/>
      <c r="G4" s="355"/>
      <c r="H4" s="355"/>
      <c r="I4" s="355"/>
      <c r="J4" s="355"/>
      <c r="K4" s="355"/>
      <c r="L4" s="355"/>
    </row>
    <row r="8" spans="3:12" ht="19.5" thickBot="1" x14ac:dyDescent="0.35">
      <c r="C8" s="374"/>
      <c r="D8" s="374"/>
    </row>
    <row r="9" spans="3:12" ht="73.5" customHeight="1" thickBot="1" x14ac:dyDescent="0.3">
      <c r="C9" s="378" t="s">
        <v>215</v>
      </c>
      <c r="D9" s="379"/>
      <c r="K9" s="380" t="s">
        <v>188</v>
      </c>
      <c r="L9" s="381"/>
    </row>
    <row r="10" spans="3:12" ht="43.5" customHeight="1" thickBot="1" x14ac:dyDescent="0.4">
      <c r="C10" s="53" t="s">
        <v>46</v>
      </c>
      <c r="D10" s="257">
        <v>397047476.31999999</v>
      </c>
      <c r="I10" s="200"/>
      <c r="K10" s="70" t="s">
        <v>27</v>
      </c>
      <c r="L10" s="217">
        <v>29237253.98</v>
      </c>
    </row>
    <row r="11" spans="3:12" ht="36.75" thickBot="1" x14ac:dyDescent="0.4">
      <c r="C11" s="53" t="s">
        <v>100</v>
      </c>
      <c r="D11" s="257">
        <v>91029130.640000001</v>
      </c>
      <c r="I11" s="200"/>
      <c r="K11" s="71" t="s">
        <v>28</v>
      </c>
      <c r="L11" s="217">
        <v>884380363.19000006</v>
      </c>
    </row>
    <row r="12" spans="3:12" ht="36.75" thickBot="1" x14ac:dyDescent="0.4">
      <c r="C12" s="53" t="s">
        <v>47</v>
      </c>
      <c r="D12" s="257">
        <v>275316211.13</v>
      </c>
      <c r="I12" s="200"/>
      <c r="K12" s="70" t="s">
        <v>29</v>
      </c>
      <c r="L12" s="217">
        <v>6958974.4299999997</v>
      </c>
    </row>
    <row r="13" spans="3:12" ht="54.75" thickBot="1" x14ac:dyDescent="0.4">
      <c r="C13" s="53" t="s">
        <v>48</v>
      </c>
      <c r="D13" s="257">
        <v>16156581.99</v>
      </c>
      <c r="I13" s="200"/>
      <c r="K13" s="70" t="s">
        <v>30</v>
      </c>
      <c r="L13" s="217">
        <v>32760984.07</v>
      </c>
    </row>
    <row r="14" spans="3:12" ht="54.75" thickBot="1" x14ac:dyDescent="0.4">
      <c r="C14" s="53" t="s">
        <v>49</v>
      </c>
      <c r="D14" s="257">
        <v>221799814.41</v>
      </c>
      <c r="I14" s="200"/>
      <c r="K14" s="70" t="s">
        <v>31</v>
      </c>
      <c r="L14" s="217">
        <v>158186491.03999999</v>
      </c>
    </row>
    <row r="15" spans="3:12" ht="54.75" thickBot="1" x14ac:dyDescent="0.4">
      <c r="C15" s="53" t="s">
        <v>50</v>
      </c>
      <c r="D15" s="257">
        <v>43264571.5</v>
      </c>
      <c r="I15" s="200"/>
      <c r="K15" s="72" t="s">
        <v>41</v>
      </c>
      <c r="L15" s="216">
        <f>SUM(L10:L14)</f>
        <v>1111524066.71</v>
      </c>
    </row>
    <row r="16" spans="3:12" ht="36" x14ac:dyDescent="0.35">
      <c r="C16" s="53" t="s">
        <v>51</v>
      </c>
      <c r="D16" s="257">
        <v>13321872.17</v>
      </c>
      <c r="I16" s="200"/>
      <c r="K16" s="335" t="s">
        <v>167</v>
      </c>
      <c r="L16" s="335"/>
    </row>
    <row r="17" spans="3:12" ht="36" x14ac:dyDescent="0.35">
      <c r="C17" s="53" t="s">
        <v>52</v>
      </c>
      <c r="D17" s="257">
        <v>53588408.549999997</v>
      </c>
      <c r="I17" s="200"/>
    </row>
    <row r="18" spans="3:12" ht="21.75" thickBot="1" x14ac:dyDescent="0.4">
      <c r="C18" s="121" t="s">
        <v>41</v>
      </c>
      <c r="D18" s="258">
        <f>SUM(D10:D17)</f>
        <v>1111524066.7099998</v>
      </c>
      <c r="E18" s="191"/>
      <c r="F18" s="57"/>
    </row>
    <row r="19" spans="3:12" ht="15.75" x14ac:dyDescent="0.25">
      <c r="C19" s="335" t="s">
        <v>167</v>
      </c>
      <c r="D19" s="335"/>
      <c r="E19" s="201"/>
      <c r="F19" s="201"/>
      <c r="I19" s="80"/>
      <c r="J19" s="81"/>
      <c r="K19" s="81"/>
    </row>
    <row r="20" spans="3:12" ht="34.5" customHeight="1" x14ac:dyDescent="0.25"/>
    <row r="21" spans="3:12" ht="57" customHeight="1" thickBot="1" x14ac:dyDescent="0.35">
      <c r="C21" s="369" t="s">
        <v>55</v>
      </c>
      <c r="D21" s="369"/>
      <c r="K21" s="382" t="s">
        <v>191</v>
      </c>
      <c r="L21" s="383"/>
    </row>
    <row r="22" spans="3:12" ht="45.75" customHeight="1" thickBot="1" x14ac:dyDescent="0.35">
      <c r="C22" s="370" t="s">
        <v>190</v>
      </c>
      <c r="D22" s="370"/>
      <c r="G22" s="46"/>
      <c r="K22" s="73" t="s">
        <v>27</v>
      </c>
      <c r="L22" s="188">
        <f>+L10/1000000</f>
        <v>29.237253980000002</v>
      </c>
    </row>
    <row r="23" spans="3:12" ht="19.5" thickBot="1" x14ac:dyDescent="0.35">
      <c r="C23" s="342" t="s">
        <v>168</v>
      </c>
      <c r="D23" s="342"/>
      <c r="G23" s="46"/>
      <c r="K23" s="74" t="s">
        <v>28</v>
      </c>
      <c r="L23" s="188">
        <f t="shared" ref="L23:L26" si="0">+L11/1000000</f>
        <v>884.38036319000003</v>
      </c>
    </row>
    <row r="24" spans="3:12" ht="19.5" thickBot="1" x14ac:dyDescent="0.35">
      <c r="C24" s="373" t="s">
        <v>66</v>
      </c>
      <c r="D24" s="373"/>
      <c r="K24" s="73" t="s">
        <v>29</v>
      </c>
      <c r="L24" s="188">
        <f t="shared" si="0"/>
        <v>6.9589744299999996</v>
      </c>
    </row>
    <row r="25" spans="3:12" ht="41.25" customHeight="1" thickBot="1" x14ac:dyDescent="0.3">
      <c r="C25" s="371" t="s">
        <v>11</v>
      </c>
      <c r="D25" s="372"/>
      <c r="K25" s="73" t="s">
        <v>30</v>
      </c>
      <c r="L25" s="188">
        <f t="shared" si="0"/>
        <v>32.760984069999999</v>
      </c>
    </row>
    <row r="26" spans="3:12" ht="36.75" thickBot="1" x14ac:dyDescent="0.35">
      <c r="C26" s="53" t="s">
        <v>46</v>
      </c>
      <c r="D26" s="245">
        <f>+D10/1000000</f>
        <v>397.04747631999999</v>
      </c>
      <c r="K26" s="73" t="s">
        <v>31</v>
      </c>
      <c r="L26" s="188">
        <f t="shared" si="0"/>
        <v>158.18649103999999</v>
      </c>
    </row>
    <row r="27" spans="3:12" ht="36.75" thickBot="1" x14ac:dyDescent="0.35">
      <c r="C27" s="53" t="s">
        <v>100</v>
      </c>
      <c r="D27" s="245">
        <f t="shared" ref="D27:D33" si="1">+D11/1000000</f>
        <v>91.029130640000005</v>
      </c>
      <c r="K27" s="83" t="s">
        <v>41</v>
      </c>
      <c r="L27" s="189">
        <f>SUM(L22:L26)</f>
        <v>1111.5240667099999</v>
      </c>
    </row>
    <row r="28" spans="3:12" ht="36" x14ac:dyDescent="0.3">
      <c r="C28" s="53" t="s">
        <v>47</v>
      </c>
      <c r="D28" s="245">
        <f t="shared" si="1"/>
        <v>275.31621113</v>
      </c>
      <c r="K28" s="375" t="s">
        <v>167</v>
      </c>
      <c r="L28" s="375"/>
    </row>
    <row r="29" spans="3:12" ht="54" x14ac:dyDescent="0.3">
      <c r="C29" s="53" t="s">
        <v>48</v>
      </c>
      <c r="D29" s="245">
        <f t="shared" si="1"/>
        <v>16.156581989999999</v>
      </c>
    </row>
    <row r="30" spans="3:12" ht="54" x14ac:dyDescent="0.3">
      <c r="C30" s="53" t="s">
        <v>49</v>
      </c>
      <c r="D30" s="245">
        <f t="shared" si="1"/>
        <v>221.79981441000001</v>
      </c>
    </row>
    <row r="31" spans="3:12" ht="54" x14ac:dyDescent="0.3">
      <c r="C31" s="53" t="s">
        <v>50</v>
      </c>
      <c r="D31" s="245">
        <f t="shared" si="1"/>
        <v>43.264571500000002</v>
      </c>
    </row>
    <row r="32" spans="3:12" ht="36" x14ac:dyDescent="0.3">
      <c r="C32" s="53" t="s">
        <v>51</v>
      </c>
      <c r="D32" s="245">
        <f t="shared" si="1"/>
        <v>13.321872170000001</v>
      </c>
    </row>
    <row r="33" spans="3:4" ht="36" x14ac:dyDescent="0.3">
      <c r="C33" s="53" t="s">
        <v>52</v>
      </c>
      <c r="D33" s="245">
        <f t="shared" si="1"/>
        <v>53.588408549999997</v>
      </c>
    </row>
    <row r="34" spans="3:4" ht="18.75" x14ac:dyDescent="0.3">
      <c r="C34" s="121" t="s">
        <v>41</v>
      </c>
      <c r="D34" s="215">
        <f>SUM(D26:D33)</f>
        <v>1111.5240667099999</v>
      </c>
    </row>
    <row r="55" spans="3:11" x14ac:dyDescent="0.25">
      <c r="J55" s="375" t="s">
        <v>167</v>
      </c>
      <c r="K55" s="375"/>
    </row>
    <row r="61" spans="3:11" x14ac:dyDescent="0.25">
      <c r="C61" s="57"/>
      <c r="D61" s="57"/>
    </row>
    <row r="62" spans="3:11" x14ac:dyDescent="0.25">
      <c r="C62" s="57"/>
      <c r="D62" s="57"/>
    </row>
    <row r="63" spans="3:11" x14ac:dyDescent="0.25">
      <c r="C63" s="57"/>
      <c r="D63" s="57"/>
    </row>
    <row r="64" spans="3:11" x14ac:dyDescent="0.25">
      <c r="C64" s="57"/>
      <c r="D64" s="57"/>
    </row>
    <row r="65" spans="2:14" ht="21" customHeight="1" x14ac:dyDescent="0.25">
      <c r="C65" s="384" t="s">
        <v>182</v>
      </c>
      <c r="D65" s="384"/>
    </row>
    <row r="69" spans="2:14" ht="18.75" thickBot="1" x14ac:dyDescent="0.3">
      <c r="B69" s="64" t="s">
        <v>99</v>
      </c>
    </row>
    <row r="70" spans="2:14" ht="15" customHeight="1" x14ac:dyDescent="0.3">
      <c r="B70" s="359" t="s">
        <v>213</v>
      </c>
      <c r="C70" s="360"/>
      <c r="D70" s="360"/>
      <c r="E70" s="360"/>
      <c r="F70" s="360"/>
      <c r="G70" s="361"/>
      <c r="H70" s="52"/>
      <c r="J70" s="362" t="s">
        <v>212</v>
      </c>
      <c r="K70" s="363"/>
      <c r="L70" s="363"/>
      <c r="M70" s="363"/>
      <c r="N70" s="122"/>
    </row>
    <row r="71" spans="2:14" ht="15" customHeight="1" x14ac:dyDescent="0.25">
      <c r="B71" s="362"/>
      <c r="C71" s="363"/>
      <c r="D71" s="363"/>
      <c r="E71" s="363"/>
      <c r="F71" s="363"/>
      <c r="G71" s="364"/>
      <c r="J71" s="362"/>
      <c r="K71" s="363"/>
      <c r="L71" s="363"/>
      <c r="M71" s="363"/>
      <c r="N71" s="122"/>
    </row>
    <row r="72" spans="2:14" ht="15" customHeight="1" x14ac:dyDescent="0.25">
      <c r="B72" s="362"/>
      <c r="C72" s="363"/>
      <c r="D72" s="363"/>
      <c r="E72" s="363"/>
      <c r="F72" s="363"/>
      <c r="G72" s="364"/>
      <c r="J72" s="362"/>
      <c r="K72" s="363"/>
      <c r="L72" s="363"/>
      <c r="M72" s="363"/>
      <c r="N72" s="122"/>
    </row>
    <row r="73" spans="2:14" ht="15" customHeight="1" x14ac:dyDescent="0.25">
      <c r="B73" s="362"/>
      <c r="C73" s="363"/>
      <c r="D73" s="363"/>
      <c r="E73" s="363"/>
      <c r="F73" s="363"/>
      <c r="G73" s="364"/>
      <c r="J73" s="362"/>
      <c r="K73" s="363"/>
      <c r="L73" s="363"/>
      <c r="M73" s="363"/>
      <c r="N73" s="122"/>
    </row>
    <row r="74" spans="2:14" ht="81" customHeight="1" thickBot="1" x14ac:dyDescent="0.3">
      <c r="B74" s="365"/>
      <c r="C74" s="366"/>
      <c r="D74" s="366"/>
      <c r="E74" s="366"/>
      <c r="F74" s="366"/>
      <c r="G74" s="367"/>
      <c r="J74" s="362"/>
      <c r="K74" s="363"/>
      <c r="L74" s="363"/>
      <c r="M74" s="363"/>
      <c r="N74" s="122"/>
    </row>
    <row r="75" spans="2:14" ht="15.75" x14ac:dyDescent="0.25">
      <c r="B75" s="51"/>
      <c r="C75" s="51"/>
      <c r="D75" s="51"/>
      <c r="E75" s="51"/>
      <c r="F75" s="51"/>
      <c r="G75" s="51"/>
    </row>
    <row r="76" spans="2:14" ht="15.75" x14ac:dyDescent="0.25">
      <c r="B76" s="51"/>
      <c r="C76" s="51"/>
      <c r="D76" s="51"/>
      <c r="E76" s="51"/>
      <c r="F76" s="51"/>
      <c r="G76" s="51"/>
    </row>
    <row r="77" spans="2:14" ht="15.75" x14ac:dyDescent="0.25">
      <c r="B77" s="51"/>
      <c r="C77" s="51"/>
      <c r="D77" s="51"/>
      <c r="E77" s="51"/>
      <c r="F77" s="51"/>
      <c r="G77" s="51"/>
    </row>
    <row r="78" spans="2:14" ht="15.75" x14ac:dyDescent="0.25">
      <c r="B78" s="51"/>
      <c r="C78" s="51"/>
      <c r="D78" s="51"/>
      <c r="E78" s="51"/>
      <c r="F78" s="51"/>
      <c r="G78" s="51"/>
    </row>
    <row r="79" spans="2:14" ht="23.25" x14ac:dyDescent="0.35">
      <c r="B79" s="368" t="s">
        <v>101</v>
      </c>
      <c r="C79" s="368"/>
      <c r="D79" s="368"/>
      <c r="E79" s="368"/>
      <c r="F79" s="368"/>
      <c r="G79" s="368"/>
      <c r="J79" s="376" t="s">
        <v>156</v>
      </c>
      <c r="K79" s="376"/>
      <c r="L79" s="376"/>
      <c r="M79" s="376"/>
    </row>
    <row r="80" spans="2:14" ht="54.75" customHeight="1" thickBot="1" x14ac:dyDescent="0.35">
      <c r="B80" s="51"/>
      <c r="C80" s="51"/>
      <c r="D80" s="51"/>
      <c r="E80" s="51"/>
      <c r="F80" s="51"/>
      <c r="G80" s="51"/>
      <c r="J80" s="123" t="s">
        <v>114</v>
      </c>
      <c r="K80" s="123" t="s">
        <v>157</v>
      </c>
      <c r="L80" s="377" t="s">
        <v>127</v>
      </c>
      <c r="M80" s="377"/>
      <c r="N80" s="129"/>
    </row>
    <row r="81" spans="2:17" ht="44.25" customHeight="1" thickBot="1" x14ac:dyDescent="0.3">
      <c r="B81" s="356" t="s">
        <v>173</v>
      </c>
      <c r="C81" s="357"/>
      <c r="D81" s="357"/>
      <c r="E81" s="357"/>
      <c r="F81" s="357"/>
      <c r="G81" s="358"/>
      <c r="J81" s="124" t="s">
        <v>117</v>
      </c>
      <c r="K81" s="128" t="s">
        <v>118</v>
      </c>
      <c r="L81" s="391" t="s">
        <v>126</v>
      </c>
      <c r="M81" s="391"/>
      <c r="N81" s="57"/>
    </row>
    <row r="82" spans="2:17" ht="234.75" thickBot="1" x14ac:dyDescent="0.3">
      <c r="B82" s="356" t="s">
        <v>177</v>
      </c>
      <c r="C82" s="357"/>
      <c r="D82" s="357"/>
      <c r="E82" s="357"/>
      <c r="F82" s="357"/>
      <c r="G82" s="358"/>
      <c r="J82" s="125" t="s">
        <v>119</v>
      </c>
      <c r="K82" s="126" t="s">
        <v>216</v>
      </c>
      <c r="L82" s="392" t="s">
        <v>180</v>
      </c>
      <c r="M82" s="392"/>
      <c r="N82" s="57"/>
    </row>
    <row r="83" spans="2:17" ht="54.75" thickBot="1" x14ac:dyDescent="0.3">
      <c r="B83" s="356" t="s">
        <v>178</v>
      </c>
      <c r="C83" s="357"/>
      <c r="D83" s="357"/>
      <c r="E83" s="357"/>
      <c r="F83" s="357"/>
      <c r="G83" s="358"/>
      <c r="J83" s="124" t="s">
        <v>115</v>
      </c>
      <c r="K83" s="127" t="s">
        <v>116</v>
      </c>
      <c r="L83" s="391" t="s">
        <v>125</v>
      </c>
      <c r="M83" s="391"/>
      <c r="N83" s="57"/>
      <c r="Q83" s="82" t="s">
        <v>103</v>
      </c>
    </row>
    <row r="84" spans="2:17" ht="201.75" customHeight="1" thickBot="1" x14ac:dyDescent="0.3">
      <c r="B84" s="356" t="s">
        <v>192</v>
      </c>
      <c r="C84" s="357"/>
      <c r="D84" s="357"/>
      <c r="E84" s="357"/>
      <c r="F84" s="357"/>
      <c r="G84" s="358"/>
      <c r="J84" s="125" t="s">
        <v>121</v>
      </c>
      <c r="K84" s="126" t="s">
        <v>120</v>
      </c>
      <c r="L84" s="392" t="s">
        <v>181</v>
      </c>
      <c r="M84" s="392"/>
      <c r="N84" s="57"/>
    </row>
    <row r="85" spans="2:17" ht="158.25" customHeight="1" thickBot="1" x14ac:dyDescent="0.3">
      <c r="B85" s="356" t="s">
        <v>210</v>
      </c>
      <c r="C85" s="357"/>
      <c r="D85" s="357"/>
      <c r="E85" s="357"/>
      <c r="F85" s="357"/>
      <c r="G85" s="358"/>
      <c r="J85" s="124" t="s">
        <v>122</v>
      </c>
      <c r="K85" s="127" t="s">
        <v>123</v>
      </c>
      <c r="L85" s="391" t="s">
        <v>124</v>
      </c>
      <c r="M85" s="391"/>
      <c r="N85" s="57"/>
    </row>
    <row r="86" spans="2:17" ht="115.5" customHeight="1" thickBot="1" x14ac:dyDescent="0.3">
      <c r="B86" s="356" t="s">
        <v>174</v>
      </c>
      <c r="C86" s="357"/>
      <c r="D86" s="357"/>
      <c r="E86" s="357"/>
      <c r="F86" s="357"/>
      <c r="G86" s="358"/>
      <c r="J86" s="385" t="s">
        <v>129</v>
      </c>
      <c r="K86" s="386"/>
      <c r="L86" s="386"/>
      <c r="M86" s="387"/>
      <c r="N86" s="130"/>
      <c r="O86" s="131"/>
    </row>
    <row r="87" spans="2:17" ht="72.75" customHeight="1" thickBot="1" x14ac:dyDescent="0.45">
      <c r="B87" s="356" t="s">
        <v>179</v>
      </c>
      <c r="C87" s="357"/>
      <c r="D87" s="357"/>
      <c r="E87" s="357"/>
      <c r="F87" s="357"/>
      <c r="G87" s="358"/>
      <c r="J87" s="388" t="s">
        <v>128</v>
      </c>
      <c r="K87" s="389"/>
      <c r="L87" s="389"/>
      <c r="M87" s="390"/>
      <c r="N87" s="132"/>
      <c r="O87" s="132"/>
    </row>
    <row r="88" spans="2:17" ht="46.5" customHeight="1" thickBot="1" x14ac:dyDescent="0.45">
      <c r="B88" s="356" t="s">
        <v>211</v>
      </c>
      <c r="C88" s="357"/>
      <c r="D88" s="357"/>
      <c r="E88" s="357"/>
      <c r="F88" s="357"/>
      <c r="G88" s="358"/>
      <c r="J88" s="388" t="s">
        <v>158</v>
      </c>
      <c r="K88" s="389"/>
      <c r="L88" s="389"/>
      <c r="M88" s="390"/>
      <c r="N88" s="132"/>
      <c r="O88" s="132"/>
    </row>
    <row r="89" spans="2:17" ht="35.25" customHeight="1" x14ac:dyDescent="0.25"/>
    <row r="92" spans="2:17" x14ac:dyDescent="0.25">
      <c r="J92" t="s">
        <v>103</v>
      </c>
    </row>
  </sheetData>
  <mergeCells count="36">
    <mergeCell ref="J86:M86"/>
    <mergeCell ref="J87:M87"/>
    <mergeCell ref="J88:M88"/>
    <mergeCell ref="L81:M81"/>
    <mergeCell ref="L82:M82"/>
    <mergeCell ref="L83:M83"/>
    <mergeCell ref="L84:M84"/>
    <mergeCell ref="L85:M85"/>
    <mergeCell ref="J79:M79"/>
    <mergeCell ref="L80:M80"/>
    <mergeCell ref="C9:D9"/>
    <mergeCell ref="K9:L9"/>
    <mergeCell ref="K21:L21"/>
    <mergeCell ref="C65:D65"/>
    <mergeCell ref="C8:D8"/>
    <mergeCell ref="C19:D19"/>
    <mergeCell ref="K16:L16"/>
    <mergeCell ref="K28:L28"/>
    <mergeCell ref="J55:K55"/>
    <mergeCell ref="C23:D23"/>
    <mergeCell ref="C3:L4"/>
    <mergeCell ref="B88:G88"/>
    <mergeCell ref="B70:G74"/>
    <mergeCell ref="B79:G79"/>
    <mergeCell ref="C21:D21"/>
    <mergeCell ref="C22:D22"/>
    <mergeCell ref="C25:D25"/>
    <mergeCell ref="C24:D24"/>
    <mergeCell ref="B83:G83"/>
    <mergeCell ref="B84:G84"/>
    <mergeCell ref="B85:G85"/>
    <mergeCell ref="B86:G86"/>
    <mergeCell ref="B87:G87"/>
    <mergeCell ref="B81:G81"/>
    <mergeCell ref="B82:G82"/>
    <mergeCell ref="J70:M7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4:AC64"/>
  <sheetViews>
    <sheetView topLeftCell="A55" zoomScaleNormal="100" workbookViewId="0">
      <selection activeCell="E76" sqref="E76"/>
    </sheetView>
  </sheetViews>
  <sheetFormatPr baseColWidth="10" defaultRowHeight="15" x14ac:dyDescent="0.25"/>
  <cols>
    <col min="2" max="2" width="7.5703125" bestFit="1" customWidth="1"/>
    <col min="3" max="3" width="38" customWidth="1"/>
    <col min="4" max="4" width="29.5703125" customWidth="1"/>
    <col min="5" max="5" width="24" customWidth="1"/>
  </cols>
  <sheetData>
    <row r="4" spans="2:29" ht="21" x14ac:dyDescent="0.35">
      <c r="B4" s="336" t="s">
        <v>92</v>
      </c>
      <c r="C4" s="336"/>
      <c r="D4" s="336"/>
      <c r="E4" s="336"/>
      <c r="F4" s="336"/>
      <c r="G4" s="336"/>
      <c r="H4" s="336"/>
      <c r="I4" s="336"/>
      <c r="J4" s="336"/>
      <c r="K4" s="336"/>
      <c r="L4" s="336"/>
      <c r="M4" s="336"/>
      <c r="N4" s="336"/>
      <c r="S4" s="334" t="s">
        <v>147</v>
      </c>
      <c r="T4" s="334"/>
      <c r="U4" s="334"/>
      <c r="V4" s="334"/>
      <c r="W4" s="334"/>
      <c r="X4" s="334"/>
      <c r="Y4" s="334"/>
      <c r="Z4" s="334"/>
      <c r="AA4" s="334"/>
      <c r="AB4" s="334"/>
      <c r="AC4" s="334"/>
    </row>
    <row r="5" spans="2:29" ht="21" x14ac:dyDescent="0.35">
      <c r="B5" s="336" t="s">
        <v>94</v>
      </c>
      <c r="C5" s="336"/>
      <c r="D5" s="336"/>
      <c r="E5" s="336"/>
      <c r="F5" s="336"/>
      <c r="G5" s="336"/>
      <c r="H5" s="336"/>
      <c r="I5" s="336"/>
      <c r="J5" s="336"/>
      <c r="K5" s="336"/>
      <c r="L5" s="336"/>
      <c r="M5" s="336"/>
      <c r="N5" s="336"/>
      <c r="S5" s="101"/>
      <c r="T5" s="334" t="s">
        <v>138</v>
      </c>
      <c r="U5" s="334"/>
      <c r="V5" s="334"/>
      <c r="W5" s="334"/>
      <c r="X5" s="334"/>
      <c r="Y5" s="334"/>
      <c r="Z5" s="334"/>
      <c r="AA5" s="334"/>
      <c r="AB5" s="334"/>
      <c r="AC5" s="334"/>
    </row>
    <row r="6" spans="2:29" ht="18.75" x14ac:dyDescent="0.3">
      <c r="B6" s="395" t="s">
        <v>193</v>
      </c>
      <c r="C6" s="395"/>
      <c r="D6" s="395"/>
      <c r="E6" s="395"/>
      <c r="F6" s="395"/>
      <c r="G6" s="395"/>
      <c r="H6" s="395"/>
      <c r="I6" s="395"/>
      <c r="J6" s="395"/>
      <c r="K6" s="395"/>
      <c r="L6" s="395"/>
      <c r="M6" s="395"/>
      <c r="N6" s="395"/>
      <c r="O6" s="56"/>
    </row>
    <row r="7" spans="2:29" ht="19.5" thickBot="1" x14ac:dyDescent="0.35">
      <c r="B7" s="394" t="s">
        <v>93</v>
      </c>
      <c r="C7" s="394"/>
      <c r="D7" s="394"/>
      <c r="E7" s="394"/>
      <c r="F7" s="394"/>
      <c r="G7" s="394"/>
      <c r="H7" s="394"/>
      <c r="I7" s="394"/>
      <c r="J7" s="394"/>
      <c r="K7" s="394"/>
      <c r="L7" s="394"/>
      <c r="M7" s="394"/>
      <c r="N7" s="394"/>
      <c r="O7" s="57"/>
    </row>
    <row r="8" spans="2:29" x14ac:dyDescent="0.25">
      <c r="B8" s="11"/>
      <c r="C8" s="12"/>
      <c r="D8" s="12"/>
      <c r="E8" s="12"/>
      <c r="F8" s="12"/>
      <c r="G8" s="12"/>
      <c r="H8" s="12"/>
      <c r="I8" s="12"/>
      <c r="J8" s="12"/>
      <c r="K8" s="12"/>
      <c r="L8" s="12"/>
      <c r="M8" s="12"/>
      <c r="N8" s="13"/>
    </row>
    <row r="9" spans="2:29" ht="15.75" x14ac:dyDescent="0.25">
      <c r="B9" s="14"/>
      <c r="C9" s="396" t="s">
        <v>12</v>
      </c>
      <c r="D9" s="396"/>
      <c r="N9" s="15"/>
    </row>
    <row r="10" spans="2:29" x14ac:dyDescent="0.25">
      <c r="B10" s="14"/>
      <c r="N10" s="15"/>
    </row>
    <row r="11" spans="2:29" ht="18.75" x14ac:dyDescent="0.25">
      <c r="B11" s="14"/>
      <c r="C11" s="10" t="s">
        <v>40</v>
      </c>
      <c r="D11" s="102" t="s">
        <v>139</v>
      </c>
      <c r="N11" s="15"/>
    </row>
    <row r="12" spans="2:29" ht="18.75" x14ac:dyDescent="0.25">
      <c r="B12" s="14"/>
      <c r="C12" s="9" t="s">
        <v>32</v>
      </c>
      <c r="D12" s="246">
        <v>875853723.55999994</v>
      </c>
      <c r="N12" s="15"/>
    </row>
    <row r="13" spans="2:29" ht="18.75" x14ac:dyDescent="0.25">
      <c r="B13" s="14"/>
      <c r="C13" s="9" t="s">
        <v>35</v>
      </c>
      <c r="D13" s="246">
        <v>21058453.350000001</v>
      </c>
      <c r="N13" s="15"/>
    </row>
    <row r="14" spans="2:29" ht="18.75" x14ac:dyDescent="0.25">
      <c r="B14" s="14"/>
      <c r="C14" s="9" t="s">
        <v>34</v>
      </c>
      <c r="D14" s="246">
        <v>26876115.170000002</v>
      </c>
      <c r="N14" s="15"/>
    </row>
    <row r="15" spans="2:29" ht="18.75" x14ac:dyDescent="0.25">
      <c r="B15" s="14"/>
      <c r="C15" s="9" t="s">
        <v>33</v>
      </c>
      <c r="D15" s="246">
        <v>18988866.5</v>
      </c>
      <c r="N15" s="15"/>
    </row>
    <row r="16" spans="2:29" ht="18.75" x14ac:dyDescent="0.25">
      <c r="B16" s="14"/>
      <c r="C16" s="9" t="s">
        <v>36</v>
      </c>
      <c r="D16" s="246">
        <v>17696209.850000001</v>
      </c>
      <c r="N16" s="15"/>
    </row>
    <row r="17" spans="2:14" ht="18.75" x14ac:dyDescent="0.25">
      <c r="B17" s="14"/>
      <c r="C17" s="9" t="s">
        <v>37</v>
      </c>
      <c r="D17" s="246">
        <v>60024052.060000002</v>
      </c>
      <c r="N17" s="15"/>
    </row>
    <row r="18" spans="2:14" ht="18.75" x14ac:dyDescent="0.25">
      <c r="B18" s="14"/>
      <c r="C18" s="9" t="s">
        <v>38</v>
      </c>
      <c r="D18" s="246">
        <v>38097724.899999999</v>
      </c>
      <c r="N18" s="15"/>
    </row>
    <row r="19" spans="2:14" ht="18.75" x14ac:dyDescent="0.25">
      <c r="B19" s="14"/>
      <c r="C19" s="9" t="s">
        <v>39</v>
      </c>
      <c r="D19" s="246">
        <v>29525990.32</v>
      </c>
      <c r="N19" s="15"/>
    </row>
    <row r="20" spans="2:14" ht="18.75" x14ac:dyDescent="0.25">
      <c r="B20" s="14"/>
      <c r="C20" s="9" t="s">
        <v>53</v>
      </c>
      <c r="D20" s="246">
        <v>23402931</v>
      </c>
      <c r="N20" s="15"/>
    </row>
    <row r="21" spans="2:14" ht="18.75" x14ac:dyDescent="0.25">
      <c r="B21" s="14"/>
      <c r="C21" s="10" t="s">
        <v>41</v>
      </c>
      <c r="D21" s="259">
        <f>SUM(D12:D20)</f>
        <v>1111524066.71</v>
      </c>
      <c r="N21" s="15"/>
    </row>
    <row r="22" spans="2:14" x14ac:dyDescent="0.25">
      <c r="B22" s="14"/>
      <c r="N22" s="15"/>
    </row>
    <row r="23" spans="2:14" x14ac:dyDescent="0.25">
      <c r="B23" s="14"/>
      <c r="N23" s="15"/>
    </row>
    <row r="24" spans="2:14" ht="15.75" thickBot="1" x14ac:dyDescent="0.3">
      <c r="B24" s="16"/>
      <c r="C24" s="17"/>
      <c r="D24" s="17"/>
      <c r="E24" s="17"/>
      <c r="F24" s="17"/>
      <c r="G24" s="17"/>
      <c r="H24" s="17"/>
      <c r="I24" s="17"/>
      <c r="J24" s="17"/>
      <c r="K24" s="17"/>
      <c r="L24" s="17"/>
      <c r="M24" s="17"/>
      <c r="N24" s="18"/>
    </row>
    <row r="26" spans="2:14" x14ac:dyDescent="0.25">
      <c r="B26" s="375" t="s">
        <v>167</v>
      </c>
      <c r="C26" s="375"/>
      <c r="D26" s="375"/>
    </row>
    <row r="28" spans="2:14" ht="18.75" x14ac:dyDescent="0.3">
      <c r="B28" s="52" t="s">
        <v>67</v>
      </c>
    </row>
    <row r="29" spans="2:14" ht="20.25" x14ac:dyDescent="0.25">
      <c r="B29" s="399" t="s">
        <v>68</v>
      </c>
      <c r="C29" s="400"/>
      <c r="D29" s="400"/>
      <c r="E29" s="400"/>
      <c r="F29" s="401"/>
    </row>
    <row r="30" spans="2:14" ht="108.75" customHeight="1" x14ac:dyDescent="0.25">
      <c r="B30" s="404" t="s">
        <v>69</v>
      </c>
      <c r="C30" s="404"/>
      <c r="D30" s="404"/>
      <c r="E30" s="404"/>
      <c r="F30" s="404"/>
    </row>
    <row r="31" spans="2:14" ht="131.25" customHeight="1" x14ac:dyDescent="0.25">
      <c r="B31" s="404" t="s">
        <v>70</v>
      </c>
      <c r="C31" s="404"/>
      <c r="D31" s="404"/>
      <c r="E31" s="404"/>
      <c r="F31" s="404"/>
    </row>
    <row r="32" spans="2:14" ht="24" customHeight="1" x14ac:dyDescent="0.25">
      <c r="B32" s="408" t="s">
        <v>71</v>
      </c>
      <c r="C32" s="408"/>
      <c r="D32" s="408"/>
      <c r="E32" s="408"/>
      <c r="F32" s="408"/>
    </row>
    <row r="33" spans="2:21" ht="79.5" customHeight="1" x14ac:dyDescent="0.25">
      <c r="B33" s="404" t="s">
        <v>72</v>
      </c>
      <c r="C33" s="404"/>
      <c r="D33" s="404"/>
      <c r="E33" s="404"/>
      <c r="F33" s="404"/>
    </row>
    <row r="34" spans="2:21" ht="111.75" customHeight="1" x14ac:dyDescent="0.25">
      <c r="B34" s="404" t="s">
        <v>73</v>
      </c>
      <c r="C34" s="404"/>
      <c r="D34" s="404"/>
      <c r="E34" s="404"/>
      <c r="F34" s="404"/>
    </row>
    <row r="35" spans="2:21" ht="41.25" customHeight="1" x14ac:dyDescent="0.25">
      <c r="B35" s="405" t="s">
        <v>74</v>
      </c>
      <c r="C35" s="406"/>
      <c r="D35" s="406"/>
      <c r="E35" s="406"/>
      <c r="F35" s="407"/>
    </row>
    <row r="36" spans="2:21" ht="43.5" customHeight="1" x14ac:dyDescent="0.3">
      <c r="B36" s="393" t="s">
        <v>175</v>
      </c>
      <c r="C36" s="393"/>
      <c r="D36" s="393"/>
      <c r="E36" s="393"/>
      <c r="F36" s="393"/>
    </row>
    <row r="37" spans="2:21" x14ac:dyDescent="0.25">
      <c r="B37" s="339"/>
      <c r="C37" s="339"/>
      <c r="D37" s="339"/>
      <c r="E37" s="339"/>
    </row>
    <row r="38" spans="2:21" x14ac:dyDescent="0.25">
      <c r="S38" s="208"/>
      <c r="T38" s="208"/>
      <c r="U38" s="208"/>
    </row>
    <row r="39" spans="2:21" ht="18.75" x14ac:dyDescent="0.3">
      <c r="B39" s="341" t="s">
        <v>159</v>
      </c>
      <c r="C39" s="341"/>
      <c r="D39" s="341"/>
      <c r="E39" s="341"/>
      <c r="F39" s="341"/>
    </row>
    <row r="40" spans="2:21" ht="75" customHeight="1" x14ac:dyDescent="0.25">
      <c r="B40" s="411" t="s">
        <v>40</v>
      </c>
      <c r="C40" s="412"/>
      <c r="D40" s="76" t="s">
        <v>104</v>
      </c>
      <c r="E40" s="402" t="s">
        <v>131</v>
      </c>
      <c r="F40" s="403"/>
    </row>
    <row r="41" spans="2:21" ht="18.75" x14ac:dyDescent="0.3">
      <c r="B41" s="413" t="s">
        <v>32</v>
      </c>
      <c r="C41" s="414"/>
      <c r="D41" s="77" t="s">
        <v>105</v>
      </c>
      <c r="E41" s="397">
        <f>+D12/1000000</f>
        <v>875.85372355999993</v>
      </c>
      <c r="F41" s="398"/>
    </row>
    <row r="42" spans="2:21" ht="18.75" x14ac:dyDescent="0.3">
      <c r="B42" s="413" t="s">
        <v>35</v>
      </c>
      <c r="C42" s="414"/>
      <c r="D42" s="77" t="s">
        <v>106</v>
      </c>
      <c r="E42" s="397">
        <f t="shared" ref="E42:E49" si="0">+D13/1000000</f>
        <v>21.058453350000001</v>
      </c>
      <c r="F42" s="398"/>
    </row>
    <row r="43" spans="2:21" ht="37.5" x14ac:dyDescent="0.3">
      <c r="B43" s="413" t="s">
        <v>34</v>
      </c>
      <c r="C43" s="414"/>
      <c r="D43" s="78" t="s">
        <v>107</v>
      </c>
      <c r="E43" s="397">
        <f t="shared" si="0"/>
        <v>26.876115170000002</v>
      </c>
      <c r="F43" s="398"/>
    </row>
    <row r="44" spans="2:21" ht="18.75" x14ac:dyDescent="0.3">
      <c r="B44" s="413" t="s">
        <v>33</v>
      </c>
      <c r="C44" s="414"/>
      <c r="D44" s="77" t="s">
        <v>108</v>
      </c>
      <c r="E44" s="397">
        <f t="shared" si="0"/>
        <v>18.9888665</v>
      </c>
      <c r="F44" s="398"/>
    </row>
    <row r="45" spans="2:21" ht="37.5" x14ac:dyDescent="0.3">
      <c r="B45" s="413" t="s">
        <v>36</v>
      </c>
      <c r="C45" s="414"/>
      <c r="D45" s="78" t="s">
        <v>109</v>
      </c>
      <c r="E45" s="397">
        <f t="shared" si="0"/>
        <v>17.696209850000002</v>
      </c>
      <c r="F45" s="398"/>
    </row>
    <row r="46" spans="2:21" ht="75" x14ac:dyDescent="0.3">
      <c r="B46" s="413" t="s">
        <v>37</v>
      </c>
      <c r="C46" s="414"/>
      <c r="D46" s="78" t="s">
        <v>110</v>
      </c>
      <c r="E46" s="397">
        <f t="shared" si="0"/>
        <v>60.024052060000002</v>
      </c>
      <c r="F46" s="398"/>
    </row>
    <row r="47" spans="2:21" ht="18.75" x14ac:dyDescent="0.3">
      <c r="B47" s="413" t="s">
        <v>38</v>
      </c>
      <c r="C47" s="414"/>
      <c r="D47" s="77" t="s">
        <v>111</v>
      </c>
      <c r="E47" s="397">
        <f t="shared" si="0"/>
        <v>38.097724899999996</v>
      </c>
      <c r="F47" s="398"/>
    </row>
    <row r="48" spans="2:21" ht="18.75" x14ac:dyDescent="0.3">
      <c r="B48" s="413" t="s">
        <v>39</v>
      </c>
      <c r="C48" s="414"/>
      <c r="D48" s="77" t="s">
        <v>112</v>
      </c>
      <c r="E48" s="397">
        <f t="shared" si="0"/>
        <v>29.525990320000002</v>
      </c>
      <c r="F48" s="398"/>
    </row>
    <row r="49" spans="2:6" ht="18.75" x14ac:dyDescent="0.3">
      <c r="B49" s="413" t="s">
        <v>53</v>
      </c>
      <c r="C49" s="414"/>
      <c r="D49" s="77" t="s">
        <v>113</v>
      </c>
      <c r="E49" s="397">
        <f t="shared" si="0"/>
        <v>23.402930999999999</v>
      </c>
      <c r="F49" s="398"/>
    </row>
    <row r="50" spans="2:6" ht="18.75" x14ac:dyDescent="0.25">
      <c r="B50" s="402" t="s">
        <v>41</v>
      </c>
      <c r="C50" s="403"/>
      <c r="D50" s="75"/>
      <c r="E50" s="409">
        <f>SUM(E41:F49)</f>
        <v>1111.5240667099999</v>
      </c>
      <c r="F50" s="410"/>
    </row>
    <row r="51" spans="2:6" x14ac:dyDescent="0.25">
      <c r="E51" s="58"/>
    </row>
    <row r="53" spans="2:6" ht="18.75" x14ac:dyDescent="0.3">
      <c r="B53" s="373" t="s">
        <v>217</v>
      </c>
      <c r="C53" s="373"/>
      <c r="D53" s="373"/>
    </row>
    <row r="54" spans="2:6" ht="75" x14ac:dyDescent="0.25">
      <c r="B54" s="402" t="s">
        <v>153</v>
      </c>
      <c r="C54" s="403"/>
      <c r="D54" s="141" t="s">
        <v>152</v>
      </c>
      <c r="E54" s="417"/>
      <c r="F54" s="418"/>
    </row>
    <row r="55" spans="2:6" ht="18.75" x14ac:dyDescent="0.3">
      <c r="B55" s="413" t="s">
        <v>32</v>
      </c>
      <c r="C55" s="414"/>
      <c r="D55" s="134">
        <f>+E41</f>
        <v>875.85372355999993</v>
      </c>
      <c r="E55" s="415"/>
      <c r="F55" s="416"/>
    </row>
    <row r="56" spans="2:6" ht="18.75" x14ac:dyDescent="0.3">
      <c r="B56" s="413" t="s">
        <v>35</v>
      </c>
      <c r="C56" s="414"/>
      <c r="D56" s="134">
        <f t="shared" ref="D56:D63" si="1">+E42</f>
        <v>21.058453350000001</v>
      </c>
      <c r="E56" s="415"/>
      <c r="F56" s="416"/>
    </row>
    <row r="57" spans="2:6" ht="18.75" x14ac:dyDescent="0.3">
      <c r="B57" s="413" t="s">
        <v>34</v>
      </c>
      <c r="C57" s="414"/>
      <c r="D57" s="134">
        <f t="shared" si="1"/>
        <v>26.876115170000002</v>
      </c>
      <c r="E57" s="415"/>
      <c r="F57" s="416"/>
    </row>
    <row r="58" spans="2:6" ht="18.75" x14ac:dyDescent="0.3">
      <c r="B58" s="413" t="s">
        <v>33</v>
      </c>
      <c r="C58" s="414"/>
      <c r="D58" s="134">
        <f t="shared" si="1"/>
        <v>18.9888665</v>
      </c>
      <c r="E58" s="415"/>
      <c r="F58" s="416"/>
    </row>
    <row r="59" spans="2:6" ht="18.75" x14ac:dyDescent="0.3">
      <c r="B59" s="413" t="s">
        <v>36</v>
      </c>
      <c r="C59" s="414"/>
      <c r="D59" s="134">
        <f t="shared" si="1"/>
        <v>17.696209850000002</v>
      </c>
      <c r="E59" s="415"/>
      <c r="F59" s="416"/>
    </row>
    <row r="60" spans="2:6" ht="18.75" x14ac:dyDescent="0.3">
      <c r="B60" s="413" t="s">
        <v>37</v>
      </c>
      <c r="C60" s="414"/>
      <c r="D60" s="134">
        <f t="shared" si="1"/>
        <v>60.024052060000002</v>
      </c>
      <c r="E60" s="415"/>
      <c r="F60" s="416"/>
    </row>
    <row r="61" spans="2:6" ht="18.75" x14ac:dyDescent="0.3">
      <c r="B61" s="413" t="s">
        <v>38</v>
      </c>
      <c r="C61" s="414"/>
      <c r="D61" s="134">
        <f t="shared" si="1"/>
        <v>38.097724899999996</v>
      </c>
      <c r="E61" s="415"/>
      <c r="F61" s="416"/>
    </row>
    <row r="62" spans="2:6" ht="18.75" x14ac:dyDescent="0.3">
      <c r="B62" s="413" t="s">
        <v>39</v>
      </c>
      <c r="C62" s="414"/>
      <c r="D62" s="134">
        <f t="shared" si="1"/>
        <v>29.525990320000002</v>
      </c>
      <c r="E62" s="415"/>
      <c r="F62" s="416"/>
    </row>
    <row r="63" spans="2:6" ht="18.75" x14ac:dyDescent="0.3">
      <c r="B63" s="413" t="s">
        <v>53</v>
      </c>
      <c r="C63" s="414"/>
      <c r="D63" s="134">
        <f t="shared" si="1"/>
        <v>23.402930999999999</v>
      </c>
      <c r="E63" s="415"/>
      <c r="F63" s="416"/>
    </row>
    <row r="64" spans="2:6" ht="18.75" x14ac:dyDescent="0.3">
      <c r="B64" s="402" t="s">
        <v>41</v>
      </c>
      <c r="C64" s="403"/>
      <c r="D64" s="142">
        <f>SUM(D55:D63)</f>
        <v>1111.5240667099999</v>
      </c>
      <c r="E64" s="419"/>
      <c r="F64" s="420"/>
    </row>
  </sheetData>
  <mergeCells count="63">
    <mergeCell ref="B53:D53"/>
    <mergeCell ref="B63:C63"/>
    <mergeCell ref="E63:F63"/>
    <mergeCell ref="B64:C64"/>
    <mergeCell ref="E64:F64"/>
    <mergeCell ref="B60:C60"/>
    <mergeCell ref="E60:F60"/>
    <mergeCell ref="B61:C61"/>
    <mergeCell ref="E61:F61"/>
    <mergeCell ref="B62:C62"/>
    <mergeCell ref="E62:F62"/>
    <mergeCell ref="B57:C57"/>
    <mergeCell ref="E57:F57"/>
    <mergeCell ref="B58:C58"/>
    <mergeCell ref="E58:F58"/>
    <mergeCell ref="B59:C59"/>
    <mergeCell ref="E59:F59"/>
    <mergeCell ref="B54:C54"/>
    <mergeCell ref="E54:F54"/>
    <mergeCell ref="B55:C55"/>
    <mergeCell ref="E55:F55"/>
    <mergeCell ref="B56:C56"/>
    <mergeCell ref="E56:F56"/>
    <mergeCell ref="E50:F50"/>
    <mergeCell ref="B39:F39"/>
    <mergeCell ref="B40:C40"/>
    <mergeCell ref="B41:C41"/>
    <mergeCell ref="B42:C42"/>
    <mergeCell ref="B43:C43"/>
    <mergeCell ref="B44:C44"/>
    <mergeCell ref="B45:C45"/>
    <mergeCell ref="B46:C46"/>
    <mergeCell ref="B47:C47"/>
    <mergeCell ref="B48:C48"/>
    <mergeCell ref="B49:C49"/>
    <mergeCell ref="B50:C50"/>
    <mergeCell ref="E43:F43"/>
    <mergeCell ref="E44:F44"/>
    <mergeCell ref="E45:F45"/>
    <mergeCell ref="E46:F46"/>
    <mergeCell ref="E47:F47"/>
    <mergeCell ref="E48:F48"/>
    <mergeCell ref="E49:F49"/>
    <mergeCell ref="B29:F29"/>
    <mergeCell ref="E40:F40"/>
    <mergeCell ref="E41:F41"/>
    <mergeCell ref="E42:F42"/>
    <mergeCell ref="B33:F33"/>
    <mergeCell ref="B34:F34"/>
    <mergeCell ref="B35:F35"/>
    <mergeCell ref="B30:F30"/>
    <mergeCell ref="B31:F31"/>
    <mergeCell ref="B32:F32"/>
    <mergeCell ref="S4:AC4"/>
    <mergeCell ref="T5:AC5"/>
    <mergeCell ref="B37:E37"/>
    <mergeCell ref="B36:F36"/>
    <mergeCell ref="B4:N4"/>
    <mergeCell ref="B5:N5"/>
    <mergeCell ref="B7:N7"/>
    <mergeCell ref="B6:N6"/>
    <mergeCell ref="C9:D9"/>
    <mergeCell ref="B26:D2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FF0000"/>
  </sheetPr>
  <dimension ref="C3:O55"/>
  <sheetViews>
    <sheetView topLeftCell="A43" zoomScale="75" zoomScaleNormal="75" workbookViewId="0">
      <selection activeCell="G62" sqref="G62"/>
    </sheetView>
  </sheetViews>
  <sheetFormatPr baseColWidth="10" defaultRowHeight="15" x14ac:dyDescent="0.25"/>
  <cols>
    <col min="3" max="3" width="38" customWidth="1"/>
    <col min="4" max="4" width="37.7109375" customWidth="1"/>
    <col min="5" max="5" width="22.140625" bestFit="1" customWidth="1"/>
    <col min="6" max="6" width="36.7109375" customWidth="1"/>
    <col min="7" max="7" width="35" customWidth="1"/>
    <col min="8" max="8" width="37.7109375" bestFit="1" customWidth="1"/>
    <col min="9" max="9" width="23" customWidth="1"/>
    <col min="10" max="11" width="30.85546875" customWidth="1"/>
    <col min="12" max="12" width="41.85546875" style="20" customWidth="1"/>
    <col min="13" max="13" width="39.5703125" customWidth="1"/>
    <col min="14" max="14" width="28.42578125" customWidth="1"/>
  </cols>
  <sheetData>
    <row r="3" spans="3:13" ht="26.25" x14ac:dyDescent="0.4">
      <c r="C3" s="355" t="s">
        <v>55</v>
      </c>
      <c r="D3" s="355"/>
      <c r="E3" s="355"/>
      <c r="F3" s="355"/>
      <c r="G3" s="355"/>
      <c r="H3" s="355"/>
      <c r="I3" s="355"/>
      <c r="J3" s="355"/>
      <c r="K3" s="355"/>
      <c r="L3" s="355"/>
      <c r="M3" s="355"/>
    </row>
    <row r="5" spans="3:13" ht="28.5" x14ac:dyDescent="0.45">
      <c r="C5" s="422" t="s">
        <v>194</v>
      </c>
      <c r="D5" s="423"/>
      <c r="E5" s="423"/>
      <c r="F5" s="423"/>
      <c r="G5" s="423"/>
      <c r="H5" s="423"/>
      <c r="I5" s="423"/>
      <c r="J5" s="423"/>
      <c r="K5" s="423"/>
      <c r="L5" s="423"/>
      <c r="M5" s="424"/>
    </row>
    <row r="7" spans="3:13" x14ac:dyDescent="0.25">
      <c r="G7" s="57"/>
      <c r="H7" s="57"/>
      <c r="I7" s="57"/>
      <c r="J7" s="57"/>
      <c r="K7" s="57"/>
    </row>
    <row r="8" spans="3:13" ht="60" customHeight="1" thickBot="1" x14ac:dyDescent="0.35">
      <c r="C8" s="450" t="s">
        <v>184</v>
      </c>
      <c r="D8" s="451"/>
      <c r="E8" s="451"/>
      <c r="F8" s="451"/>
      <c r="G8" s="229"/>
      <c r="H8" s="456" t="s">
        <v>204</v>
      </c>
      <c r="I8" s="456"/>
      <c r="J8" s="456"/>
      <c r="K8" s="456"/>
      <c r="L8" s="137"/>
    </row>
    <row r="9" spans="3:13" ht="61.5" customHeight="1" thickBot="1" x14ac:dyDescent="0.35">
      <c r="C9" s="104" t="s">
        <v>8</v>
      </c>
      <c r="D9" s="435">
        <v>572516748</v>
      </c>
      <c r="E9" s="436"/>
      <c r="F9" s="437"/>
      <c r="G9" s="220"/>
      <c r="H9" s="456"/>
      <c r="I9" s="456"/>
      <c r="J9" s="456"/>
      <c r="K9" s="456"/>
      <c r="L9" s="138"/>
    </row>
    <row r="10" spans="3:13" ht="53.25" customHeight="1" thickBot="1" x14ac:dyDescent="0.3">
      <c r="C10" s="104" t="s">
        <v>9</v>
      </c>
      <c r="D10" s="435">
        <v>397047476.31999999</v>
      </c>
      <c r="E10" s="436"/>
      <c r="F10" s="437"/>
      <c r="G10" s="220"/>
      <c r="H10" s="456"/>
      <c r="I10" s="456"/>
      <c r="J10" s="456"/>
      <c r="K10" s="456"/>
      <c r="L10" s="139"/>
    </row>
    <row r="11" spans="3:13" ht="54" customHeight="1" thickBot="1" x14ac:dyDescent="0.3">
      <c r="C11" s="104" t="s">
        <v>10</v>
      </c>
      <c r="D11" s="438">
        <v>69.349999999999994</v>
      </c>
      <c r="E11" s="439"/>
      <c r="F11" s="440"/>
      <c r="G11" s="221"/>
      <c r="H11" s="456"/>
      <c r="I11" s="456"/>
      <c r="J11" s="456"/>
      <c r="K11" s="456"/>
      <c r="L11" s="139"/>
    </row>
    <row r="12" spans="3:13" ht="32.25" customHeight="1" thickBot="1" x14ac:dyDescent="0.3">
      <c r="C12" s="90"/>
      <c r="D12" s="435"/>
      <c r="E12" s="436"/>
      <c r="F12" s="437"/>
      <c r="G12" s="120"/>
      <c r="H12" s="456"/>
      <c r="I12" s="456"/>
      <c r="J12" s="456"/>
      <c r="K12" s="456"/>
      <c r="L12" s="139"/>
    </row>
    <row r="13" spans="3:13" ht="32.25" customHeight="1" thickBot="1" x14ac:dyDescent="0.3">
      <c r="C13" s="104" t="s">
        <v>18</v>
      </c>
      <c r="D13" s="441">
        <v>814</v>
      </c>
      <c r="E13" s="442"/>
      <c r="F13" s="443"/>
      <c r="G13" s="120"/>
      <c r="H13" s="456"/>
      <c r="I13" s="456"/>
      <c r="J13" s="456"/>
      <c r="K13" s="456"/>
      <c r="L13" s="139"/>
    </row>
    <row r="14" spans="3:13" ht="93" customHeight="1" thickBot="1" x14ac:dyDescent="0.3">
      <c r="C14" s="104" t="s">
        <v>17</v>
      </c>
      <c r="D14" s="444" t="s">
        <v>203</v>
      </c>
      <c r="E14" s="445"/>
      <c r="F14" s="446"/>
      <c r="G14" s="120"/>
      <c r="H14" s="456"/>
      <c r="I14" s="456"/>
      <c r="J14" s="456"/>
      <c r="K14" s="456"/>
      <c r="L14" s="139"/>
    </row>
    <row r="15" spans="3:13" ht="36.75" thickBot="1" x14ac:dyDescent="0.3">
      <c r="C15" s="104" t="s">
        <v>16</v>
      </c>
      <c r="D15" s="441">
        <v>3038</v>
      </c>
      <c r="E15" s="442"/>
      <c r="F15" s="443"/>
      <c r="G15" s="120"/>
      <c r="H15" s="456"/>
      <c r="I15" s="456"/>
      <c r="J15" s="456"/>
      <c r="K15" s="456"/>
      <c r="L15" s="139"/>
    </row>
    <row r="16" spans="3:13" ht="36.75" thickBot="1" x14ac:dyDescent="0.3">
      <c r="C16" s="104" t="s">
        <v>15</v>
      </c>
      <c r="D16" s="441">
        <v>73</v>
      </c>
      <c r="E16" s="442"/>
      <c r="F16" s="443"/>
      <c r="G16" s="120"/>
      <c r="H16" s="456"/>
      <c r="I16" s="456"/>
      <c r="J16" s="456"/>
      <c r="K16" s="456"/>
      <c r="L16" s="140"/>
    </row>
    <row r="17" spans="3:14" ht="32.25" customHeight="1" thickBot="1" x14ac:dyDescent="0.3">
      <c r="C17" s="207" t="s">
        <v>169</v>
      </c>
      <c r="D17" s="447">
        <v>4371</v>
      </c>
      <c r="E17" s="448"/>
      <c r="F17" s="449"/>
      <c r="G17" s="120"/>
      <c r="H17" s="456"/>
      <c r="I17" s="456"/>
      <c r="J17" s="456"/>
      <c r="K17" s="456"/>
      <c r="L17" s="140"/>
    </row>
    <row r="18" spans="3:14" ht="23.25" customHeight="1" x14ac:dyDescent="0.25">
      <c r="C18" s="206"/>
      <c r="D18" s="228"/>
      <c r="G18" s="120"/>
      <c r="J18" s="136"/>
      <c r="K18" s="136"/>
      <c r="L18" s="140"/>
    </row>
    <row r="19" spans="3:14" ht="80.25" customHeight="1" x14ac:dyDescent="0.25">
      <c r="C19" s="432" t="s">
        <v>206</v>
      </c>
      <c r="D19" s="432"/>
      <c r="E19" s="432"/>
      <c r="F19" s="432"/>
      <c r="G19" s="120"/>
      <c r="H19" s="431" t="s">
        <v>205</v>
      </c>
      <c r="I19" s="431"/>
      <c r="J19" s="431"/>
      <c r="K19" s="256"/>
      <c r="L19" s="140"/>
    </row>
    <row r="20" spans="3:14" ht="17.25" customHeight="1" x14ac:dyDescent="0.25">
      <c r="C20" s="432"/>
      <c r="D20" s="432"/>
      <c r="E20" s="432"/>
      <c r="F20" s="432"/>
      <c r="J20" s="193"/>
      <c r="K20" s="193"/>
      <c r="L20" s="193"/>
      <c r="M20" s="193"/>
    </row>
    <row r="21" spans="3:14" ht="54" customHeight="1" x14ac:dyDescent="0.25">
      <c r="C21" s="432"/>
      <c r="D21" s="432"/>
      <c r="E21" s="432"/>
      <c r="F21" s="432"/>
      <c r="L21" s="22"/>
    </row>
    <row r="22" spans="3:14" ht="24" customHeight="1" x14ac:dyDescent="0.25">
      <c r="C22" s="213"/>
      <c r="D22" s="213"/>
      <c r="L22" s="22"/>
    </row>
    <row r="23" spans="3:14" ht="103.5" customHeight="1" x14ac:dyDescent="0.25">
      <c r="C23" s="213"/>
      <c r="D23" s="213"/>
      <c r="L23" s="22"/>
    </row>
    <row r="24" spans="3:14" ht="65.25" customHeight="1" x14ac:dyDescent="0.25">
      <c r="C24" s="236"/>
      <c r="D24" s="236"/>
      <c r="L24" s="22"/>
    </row>
    <row r="25" spans="3:14" ht="65.25" customHeight="1" x14ac:dyDescent="0.25">
      <c r="C25" s="236"/>
      <c r="D25" s="236"/>
      <c r="H25" s="237"/>
      <c r="I25" s="238"/>
      <c r="L25" s="22"/>
    </row>
    <row r="26" spans="3:14" ht="18" customHeight="1" x14ac:dyDescent="0.25">
      <c r="C26" s="203"/>
      <c r="D26" s="203"/>
      <c r="L26" s="22"/>
    </row>
    <row r="27" spans="3:14" ht="52.5" customHeight="1" x14ac:dyDescent="0.35">
      <c r="C27" s="433" t="s">
        <v>98</v>
      </c>
      <c r="D27" s="433"/>
      <c r="E27" s="433"/>
      <c r="F27" s="433"/>
      <c r="H27" s="433" t="s">
        <v>77</v>
      </c>
      <c r="I27" s="433"/>
      <c r="J27" s="433"/>
      <c r="L27" s="429" t="s">
        <v>77</v>
      </c>
      <c r="M27" s="430"/>
      <c r="N27" s="65"/>
    </row>
    <row r="28" spans="3:14" ht="63" customHeight="1" thickBot="1" x14ac:dyDescent="0.4">
      <c r="C28" s="434" t="s">
        <v>195</v>
      </c>
      <c r="D28" s="434"/>
      <c r="E28" s="434"/>
      <c r="F28" s="434"/>
      <c r="H28" s="457" t="s">
        <v>214</v>
      </c>
      <c r="I28" s="458"/>
      <c r="J28" s="458"/>
      <c r="L28" s="427" t="s">
        <v>183</v>
      </c>
      <c r="M28" s="428"/>
      <c r="N28" s="67"/>
    </row>
    <row r="29" spans="3:14" ht="24" thickBot="1" x14ac:dyDescent="0.4">
      <c r="C29" s="91" t="s">
        <v>78</v>
      </c>
      <c r="D29" s="92" t="s">
        <v>79</v>
      </c>
      <c r="E29" s="98" t="s">
        <v>134</v>
      </c>
      <c r="F29" s="98" t="s">
        <v>132</v>
      </c>
      <c r="H29" s="459" t="s">
        <v>196</v>
      </c>
      <c r="I29" s="460"/>
      <c r="J29" s="460"/>
      <c r="L29" s="425" t="s">
        <v>197</v>
      </c>
      <c r="M29" s="426"/>
      <c r="N29" s="66"/>
    </row>
    <row r="30" spans="3:14" ht="32.25" thickBot="1" x14ac:dyDescent="0.4">
      <c r="C30" s="100" t="s">
        <v>135</v>
      </c>
      <c r="D30" s="99"/>
      <c r="E30" s="230"/>
      <c r="F30" s="230"/>
      <c r="H30" s="459" t="s">
        <v>84</v>
      </c>
      <c r="I30" s="460"/>
      <c r="J30" s="460"/>
      <c r="L30" s="224" t="s">
        <v>140</v>
      </c>
      <c r="M30" s="225" t="s">
        <v>133</v>
      </c>
      <c r="N30" s="68"/>
    </row>
    <row r="31" spans="3:14" ht="60.75" thickBot="1" x14ac:dyDescent="0.45">
      <c r="C31" s="93" t="s">
        <v>80</v>
      </c>
      <c r="D31" s="94" t="s">
        <v>81</v>
      </c>
      <c r="E31" s="231">
        <v>814</v>
      </c>
      <c r="F31" s="232">
        <f>+(E31/4371)*100</f>
        <v>18.622740791580874</v>
      </c>
      <c r="H31" s="192" t="s">
        <v>2</v>
      </c>
      <c r="I31" s="452">
        <f>+D9/1000000</f>
        <v>572.51674800000001</v>
      </c>
      <c r="J31" s="453"/>
      <c r="L31" s="226" t="s">
        <v>2</v>
      </c>
      <c r="M31" s="250">
        <f>+(12967611/1000000)</f>
        <v>12.967611</v>
      </c>
      <c r="N31" s="222"/>
    </row>
    <row r="32" spans="3:14" ht="90.75" thickBot="1" x14ac:dyDescent="0.45">
      <c r="C32" s="93" t="s">
        <v>82</v>
      </c>
      <c r="D32" s="94" t="s">
        <v>102</v>
      </c>
      <c r="E32" s="233">
        <v>30</v>
      </c>
      <c r="F32" s="232">
        <f t="shared" ref="F32:F36" si="0">+(E32/4371)*100</f>
        <v>0.68634179821551133</v>
      </c>
      <c r="H32" s="192" t="s">
        <v>75</v>
      </c>
      <c r="I32" s="452">
        <f>+D10/1000000</f>
        <v>397.04747631999999</v>
      </c>
      <c r="J32" s="453"/>
      <c r="L32" s="226" t="s">
        <v>75</v>
      </c>
      <c r="M32" s="250">
        <f>9103020.66/1000000</f>
        <v>9.1030206600000003</v>
      </c>
    </row>
    <row r="33" spans="3:15" ht="106.5" thickBot="1" x14ac:dyDescent="0.45">
      <c r="C33" s="93" t="s">
        <v>83</v>
      </c>
      <c r="D33" s="94" t="s">
        <v>160</v>
      </c>
      <c r="E33" s="239">
        <v>3038</v>
      </c>
      <c r="F33" s="232">
        <f t="shared" si="0"/>
        <v>69.503546099290787</v>
      </c>
      <c r="H33" s="192" t="s">
        <v>76</v>
      </c>
      <c r="I33" s="454">
        <f>175469271.68/1000000</f>
        <v>175.46927168000002</v>
      </c>
      <c r="J33" s="455"/>
      <c r="K33" s="103"/>
      <c r="L33" s="226" t="s">
        <v>76</v>
      </c>
      <c r="M33" s="250">
        <f>3864590.34/1000000</f>
        <v>3.8645903399999999</v>
      </c>
    </row>
    <row r="34" spans="3:15" ht="90.75" thickBot="1" x14ac:dyDescent="0.3">
      <c r="C34" s="86" t="s">
        <v>95</v>
      </c>
      <c r="D34" s="94" t="s">
        <v>130</v>
      </c>
      <c r="E34" s="240">
        <v>416</v>
      </c>
      <c r="F34" s="232">
        <f t="shared" si="0"/>
        <v>9.5172729352550895</v>
      </c>
      <c r="L34" s="251" t="s">
        <v>85</v>
      </c>
      <c r="M34" s="252">
        <v>70.2</v>
      </c>
    </row>
    <row r="35" spans="3:15" ht="48" thickBot="1" x14ac:dyDescent="0.35">
      <c r="C35" s="93" t="s">
        <v>136</v>
      </c>
      <c r="D35" s="94"/>
      <c r="E35" s="240"/>
      <c r="F35" s="232"/>
      <c r="L35" s="96"/>
      <c r="M35" s="97"/>
      <c r="N35" s="223"/>
    </row>
    <row r="36" spans="3:15" ht="258.75" customHeight="1" thickBot="1" x14ac:dyDescent="0.35">
      <c r="C36" s="87" t="s">
        <v>96</v>
      </c>
      <c r="D36" s="94" t="s">
        <v>161</v>
      </c>
      <c r="E36" s="240">
        <v>73</v>
      </c>
      <c r="F36" s="232">
        <f t="shared" si="0"/>
        <v>1.6700983756577443</v>
      </c>
      <c r="H36" s="57"/>
      <c r="I36" s="57"/>
      <c r="L36" s="227"/>
      <c r="M36" s="57"/>
      <c r="N36" s="223"/>
    </row>
    <row r="37" spans="3:15" ht="24" thickBot="1" x14ac:dyDescent="0.4">
      <c r="C37" s="85"/>
      <c r="D37" s="194" t="s">
        <v>45</v>
      </c>
      <c r="E37" s="234">
        <f>SUM(E31:E36)</f>
        <v>4371</v>
      </c>
      <c r="F37" s="235">
        <f>+F31+F32+F33+F34+F36</f>
        <v>100.00000000000001</v>
      </c>
      <c r="H37" s="105"/>
      <c r="I37" s="105"/>
      <c r="J37" s="57"/>
      <c r="K37" s="57"/>
      <c r="L37" s="227"/>
      <c r="M37" s="57"/>
      <c r="N37" s="95"/>
      <c r="O37" s="59"/>
    </row>
    <row r="38" spans="3:15" x14ac:dyDescent="0.25">
      <c r="H38" s="89"/>
      <c r="I38" s="89"/>
      <c r="J38" s="89"/>
      <c r="K38" s="89"/>
      <c r="L38" s="89"/>
      <c r="M38" s="89"/>
      <c r="N38" s="89"/>
    </row>
    <row r="39" spans="3:15" x14ac:dyDescent="0.25">
      <c r="H39" s="89"/>
      <c r="I39" s="89"/>
      <c r="J39" s="89"/>
      <c r="K39" s="89"/>
      <c r="L39" s="89"/>
      <c r="M39" s="89"/>
      <c r="N39" s="89"/>
    </row>
    <row r="41" spans="3:15" ht="21" x14ac:dyDescent="0.35">
      <c r="C41" s="334" t="s">
        <v>98</v>
      </c>
      <c r="D41" s="334"/>
      <c r="E41" s="143"/>
      <c r="F41" s="143"/>
    </row>
    <row r="42" spans="3:15" ht="32.25" customHeight="1" thickBot="1" x14ac:dyDescent="0.35">
      <c r="C42" s="421" t="s">
        <v>198</v>
      </c>
      <c r="D42" s="421"/>
      <c r="E42" s="144"/>
      <c r="F42" s="144"/>
    </row>
    <row r="43" spans="3:15" ht="19.5" thickBot="1" x14ac:dyDescent="0.35">
      <c r="C43" s="197" t="s">
        <v>154</v>
      </c>
      <c r="D43" s="198" t="s">
        <v>134</v>
      </c>
      <c r="E43" s="144"/>
      <c r="F43" s="144"/>
    </row>
    <row r="44" spans="3:15" ht="24" thickBot="1" x14ac:dyDescent="0.3">
      <c r="C44" s="93" t="s">
        <v>80</v>
      </c>
      <c r="D44" s="231">
        <v>814</v>
      </c>
      <c r="E44" s="195"/>
    </row>
    <row r="45" spans="3:15" ht="24" thickBot="1" x14ac:dyDescent="0.3">
      <c r="C45" s="93" t="s">
        <v>82</v>
      </c>
      <c r="D45" s="233">
        <v>30</v>
      </c>
      <c r="E45" s="195"/>
    </row>
    <row r="46" spans="3:15" ht="32.25" thickBot="1" x14ac:dyDescent="0.3">
      <c r="C46" s="93" t="s">
        <v>83</v>
      </c>
      <c r="D46" s="239">
        <v>3038</v>
      </c>
      <c r="E46" s="195"/>
    </row>
    <row r="47" spans="3:15" ht="24" thickBot="1" x14ac:dyDescent="0.3">
      <c r="C47" s="86" t="s">
        <v>95</v>
      </c>
      <c r="D47" s="240">
        <v>416</v>
      </c>
      <c r="E47" s="195"/>
    </row>
    <row r="48" spans="3:15" ht="32.25" thickBot="1" x14ac:dyDescent="0.3">
      <c r="C48" s="87" t="s">
        <v>96</v>
      </c>
      <c r="D48" s="253">
        <v>73</v>
      </c>
      <c r="E48" s="195"/>
    </row>
    <row r="49" spans="3:11" ht="24" thickBot="1" x14ac:dyDescent="0.4">
      <c r="C49" s="88" t="s">
        <v>45</v>
      </c>
      <c r="D49" s="254">
        <f>SUM(D44:D48)</f>
        <v>4371</v>
      </c>
      <c r="E49" s="196"/>
    </row>
    <row r="50" spans="3:11" ht="23.25" x14ac:dyDescent="0.35">
      <c r="D50" s="255"/>
    </row>
    <row r="55" spans="3:11" x14ac:dyDescent="0.25">
      <c r="J55" s="208"/>
      <c r="K55" s="208"/>
    </row>
  </sheetData>
  <mergeCells count="29">
    <mergeCell ref="C3:M3"/>
    <mergeCell ref="C27:F27"/>
    <mergeCell ref="C28:F28"/>
    <mergeCell ref="D9:F9"/>
    <mergeCell ref="D10:F10"/>
    <mergeCell ref="D11:F11"/>
    <mergeCell ref="D12:F12"/>
    <mergeCell ref="D13:F13"/>
    <mergeCell ref="D14:F14"/>
    <mergeCell ref="D15:F15"/>
    <mergeCell ref="D16:F16"/>
    <mergeCell ref="D17:F17"/>
    <mergeCell ref="C8:F8"/>
    <mergeCell ref="H8:K17"/>
    <mergeCell ref="H27:J27"/>
    <mergeCell ref="H28:J28"/>
    <mergeCell ref="C41:D41"/>
    <mergeCell ref="C42:D42"/>
    <mergeCell ref="C5:M5"/>
    <mergeCell ref="L29:M29"/>
    <mergeCell ref="L28:M28"/>
    <mergeCell ref="L27:M27"/>
    <mergeCell ref="H19:J19"/>
    <mergeCell ref="C19:F21"/>
    <mergeCell ref="I32:J32"/>
    <mergeCell ref="I33:J33"/>
    <mergeCell ref="H29:J29"/>
    <mergeCell ref="H30:J30"/>
    <mergeCell ref="I31:J3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FF0000"/>
  </sheetPr>
  <dimension ref="B2:S56"/>
  <sheetViews>
    <sheetView topLeftCell="I4" zoomScaleNormal="100" workbookViewId="0">
      <selection activeCell="Q15" sqref="Q15"/>
    </sheetView>
  </sheetViews>
  <sheetFormatPr baseColWidth="10" defaultRowHeight="15" x14ac:dyDescent="0.2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4" customWidth="1"/>
    <col min="14" max="14" width="14.7109375" customWidth="1"/>
    <col min="15" max="15" width="23.7109375" customWidth="1"/>
    <col min="16" max="16" width="22.28515625" customWidth="1"/>
  </cols>
  <sheetData>
    <row r="2" spans="2:19" x14ac:dyDescent="0.25">
      <c r="C2" s="339"/>
      <c r="D2" s="339"/>
      <c r="E2" s="339"/>
      <c r="F2" s="339"/>
      <c r="J2" s="339"/>
      <c r="K2" s="339"/>
      <c r="L2" s="339"/>
      <c r="M2" s="202"/>
    </row>
    <row r="3" spans="2:19" x14ac:dyDescent="0.25">
      <c r="C3" s="69"/>
      <c r="D3" s="69"/>
      <c r="E3" s="69"/>
      <c r="F3" s="69"/>
      <c r="J3" s="69"/>
      <c r="K3" s="202"/>
      <c r="L3" s="69"/>
      <c r="M3" s="202"/>
    </row>
    <row r="4" spans="2:19" ht="23.25" x14ac:dyDescent="0.35">
      <c r="C4" s="433" t="s">
        <v>199</v>
      </c>
      <c r="D4" s="433"/>
      <c r="E4" s="433"/>
      <c r="F4" s="433"/>
      <c r="G4" s="433"/>
      <c r="H4" s="433"/>
      <c r="I4" s="433"/>
      <c r="J4" s="433"/>
      <c r="K4" s="433"/>
      <c r="L4" s="433"/>
      <c r="M4" s="433"/>
      <c r="N4" s="433"/>
    </row>
    <row r="5" spans="2:19" x14ac:dyDescent="0.25">
      <c r="C5" s="69"/>
      <c r="D5" s="69"/>
      <c r="E5" s="69"/>
      <c r="F5" s="69"/>
      <c r="J5" s="69"/>
      <c r="K5" s="202"/>
      <c r="L5" s="69"/>
      <c r="M5" s="202"/>
    </row>
    <row r="6" spans="2:19" ht="37.5" customHeight="1" x14ac:dyDescent="0.35">
      <c r="C6" s="334" t="s">
        <v>92</v>
      </c>
      <c r="D6" s="334"/>
      <c r="E6" s="334"/>
      <c r="F6" s="334"/>
      <c r="J6" s="334" t="s">
        <v>92</v>
      </c>
      <c r="K6" s="334"/>
      <c r="L6" s="334"/>
      <c r="M6" s="334"/>
      <c r="N6" s="334"/>
    </row>
    <row r="7" spans="2:19" ht="45.75" customHeight="1" x14ac:dyDescent="0.35">
      <c r="B7" s="19"/>
      <c r="C7" s="469" t="s">
        <v>200</v>
      </c>
      <c r="D7" s="469"/>
      <c r="E7" s="469"/>
      <c r="F7" s="469"/>
      <c r="G7" s="19"/>
      <c r="J7" s="470" t="s">
        <v>201</v>
      </c>
      <c r="K7" s="470"/>
      <c r="L7" s="470"/>
      <c r="M7" s="470"/>
      <c r="N7" s="470"/>
    </row>
    <row r="8" spans="2:19" ht="30.75" customHeight="1" x14ac:dyDescent="0.25">
      <c r="B8" s="19"/>
      <c r="C8" s="468" t="s">
        <v>93</v>
      </c>
      <c r="D8" s="468"/>
      <c r="E8" s="468"/>
      <c r="F8" s="468"/>
      <c r="G8" s="19"/>
    </row>
    <row r="9" spans="2:19" ht="31.5" x14ac:dyDescent="0.25">
      <c r="B9" s="19"/>
      <c r="C9" s="84" t="s">
        <v>42</v>
      </c>
      <c r="D9" s="84" t="s">
        <v>2</v>
      </c>
      <c r="E9" s="84" t="s">
        <v>4</v>
      </c>
      <c r="F9" s="84" t="s">
        <v>5</v>
      </c>
      <c r="G9" s="19"/>
      <c r="J9" s="84" t="s">
        <v>170</v>
      </c>
      <c r="K9" s="209" t="s">
        <v>2</v>
      </c>
      <c r="L9" s="84" t="s">
        <v>4</v>
      </c>
      <c r="M9" s="209" t="s">
        <v>172</v>
      </c>
      <c r="N9" s="249" t="s">
        <v>171</v>
      </c>
    </row>
    <row r="10" spans="2:19" ht="29.25" customHeight="1" x14ac:dyDescent="0.25">
      <c r="B10" s="19"/>
      <c r="C10" s="61" t="s">
        <v>86</v>
      </c>
      <c r="D10" s="218">
        <v>262070735</v>
      </c>
      <c r="E10" s="204">
        <v>136030651.13999999</v>
      </c>
      <c r="F10" s="183">
        <f>+(E10/D10)*100</f>
        <v>51.906082203341008</v>
      </c>
      <c r="G10" s="19"/>
      <c r="H10" s="79"/>
      <c r="J10" s="61" t="s">
        <v>86</v>
      </c>
      <c r="K10" s="210">
        <f>+D10/1000000</f>
        <v>262.07073500000001</v>
      </c>
      <c r="L10" s="210">
        <f>+E10/1000000</f>
        <v>136.03065113999997</v>
      </c>
      <c r="M10" s="210">
        <v>126.04008386</v>
      </c>
      <c r="N10" s="211">
        <f>+(L10/K10)*100</f>
        <v>51.906082203341008</v>
      </c>
      <c r="Q10" s="187"/>
    </row>
    <row r="11" spans="2:19" ht="43.5" customHeight="1" x14ac:dyDescent="0.25">
      <c r="B11" s="19"/>
      <c r="C11" s="61" t="s">
        <v>87</v>
      </c>
      <c r="D11" s="204">
        <v>710298465</v>
      </c>
      <c r="E11" s="204">
        <v>414582701.38</v>
      </c>
      <c r="F11" s="183">
        <f t="shared" ref="F11:F16" si="0">+(E11/D11)*100</f>
        <v>58.367393681471633</v>
      </c>
      <c r="G11" s="19"/>
      <c r="H11" s="79"/>
      <c r="J11" s="61" t="s">
        <v>87</v>
      </c>
      <c r="K11" s="210">
        <f t="shared" ref="K11:K15" si="1">+D11/1000000</f>
        <v>710.29846499999996</v>
      </c>
      <c r="L11" s="210">
        <f t="shared" ref="L11:L15" si="2">+E11/1000000</f>
        <v>414.58270138</v>
      </c>
      <c r="M11" s="210">
        <v>295.71576362000002</v>
      </c>
      <c r="N11" s="211">
        <f t="shared" ref="N11:N16" si="3">+(L11/K11)*100</f>
        <v>58.367393681471633</v>
      </c>
      <c r="Q11" s="187"/>
      <c r="R11" s="187"/>
      <c r="S11" s="187"/>
    </row>
    <row r="12" spans="2:19" ht="62.25" customHeight="1" x14ac:dyDescent="0.25">
      <c r="B12" s="19"/>
      <c r="C12" s="61" t="s">
        <v>88</v>
      </c>
      <c r="D12" s="204">
        <v>92764905</v>
      </c>
      <c r="E12" s="204">
        <v>52187396.920000002</v>
      </c>
      <c r="F12" s="183">
        <f t="shared" si="0"/>
        <v>56.257694566711415</v>
      </c>
      <c r="G12" s="19"/>
      <c r="H12" s="79"/>
      <c r="J12" s="61" t="s">
        <v>88</v>
      </c>
      <c r="K12" s="210">
        <f t="shared" si="1"/>
        <v>92.764904999999999</v>
      </c>
      <c r="L12" s="210">
        <f t="shared" si="2"/>
        <v>52.187396920000005</v>
      </c>
      <c r="M12" s="210">
        <v>40.577508080000001</v>
      </c>
      <c r="N12" s="211">
        <f t="shared" si="3"/>
        <v>56.257694566711415</v>
      </c>
      <c r="Q12" s="187"/>
      <c r="R12" s="187"/>
      <c r="S12" s="187"/>
    </row>
    <row r="13" spans="2:19" ht="40.5" customHeight="1" x14ac:dyDescent="0.25">
      <c r="B13" s="19"/>
      <c r="C13" s="54" t="s">
        <v>89</v>
      </c>
      <c r="D13" s="204">
        <v>611859161</v>
      </c>
      <c r="E13" s="204">
        <v>251256034.88</v>
      </c>
      <c r="F13" s="183">
        <f t="shared" si="0"/>
        <v>41.064357763207539</v>
      </c>
      <c r="G13" s="19"/>
      <c r="H13" s="79"/>
      <c r="J13" s="61" t="s">
        <v>89</v>
      </c>
      <c r="K13" s="210">
        <f t="shared" si="1"/>
        <v>611.85916099999997</v>
      </c>
      <c r="L13" s="210">
        <f t="shared" si="2"/>
        <v>251.25603487999999</v>
      </c>
      <c r="M13" s="210">
        <v>360.60312612000001</v>
      </c>
      <c r="N13" s="211">
        <f t="shared" si="3"/>
        <v>41.064357763207539</v>
      </c>
      <c r="Q13" s="187"/>
      <c r="R13" s="187"/>
      <c r="S13" s="187"/>
    </row>
    <row r="14" spans="2:19" ht="41.25" customHeight="1" x14ac:dyDescent="0.25">
      <c r="B14" s="19"/>
      <c r="C14" s="54" t="s">
        <v>90</v>
      </c>
      <c r="D14" s="204">
        <v>9929029</v>
      </c>
      <c r="E14" s="204">
        <v>6958974.4299999997</v>
      </c>
      <c r="F14" s="183">
        <f t="shared" si="0"/>
        <v>70.08715988240138</v>
      </c>
      <c r="G14" s="19"/>
      <c r="H14" s="79"/>
      <c r="J14" s="61" t="s">
        <v>90</v>
      </c>
      <c r="K14" s="210">
        <f t="shared" si="1"/>
        <v>9.9290289999999999</v>
      </c>
      <c r="L14" s="210">
        <f t="shared" si="2"/>
        <v>6.9589744299999996</v>
      </c>
      <c r="M14" s="210">
        <v>2.9700545699999998</v>
      </c>
      <c r="N14" s="211">
        <f t="shared" si="3"/>
        <v>70.08715988240138</v>
      </c>
      <c r="Q14" s="187"/>
      <c r="R14" s="187"/>
      <c r="S14" s="187"/>
    </row>
    <row r="15" spans="2:19" ht="30.75" x14ac:dyDescent="0.25">
      <c r="B15" s="19"/>
      <c r="C15" s="54" t="s">
        <v>91</v>
      </c>
      <c r="D15" s="204">
        <v>326181070</v>
      </c>
      <c r="E15" s="204">
        <v>250508307.96000001</v>
      </c>
      <c r="F15" s="183">
        <f t="shared" si="0"/>
        <v>76.800382057732548</v>
      </c>
      <c r="G15" s="19"/>
      <c r="H15" s="79"/>
      <c r="J15" s="61" t="s">
        <v>91</v>
      </c>
      <c r="K15" s="210">
        <f t="shared" si="1"/>
        <v>326.18106999999998</v>
      </c>
      <c r="L15" s="210">
        <f t="shared" si="2"/>
        <v>250.50830796</v>
      </c>
      <c r="M15" s="210">
        <v>75.672762040000009</v>
      </c>
      <c r="N15" s="211">
        <f t="shared" si="3"/>
        <v>76.800382057732548</v>
      </c>
      <c r="Q15" s="187"/>
      <c r="R15" s="187"/>
      <c r="S15" s="187"/>
    </row>
    <row r="16" spans="2:19" ht="18" x14ac:dyDescent="0.25">
      <c r="B16" s="19"/>
      <c r="C16" s="84" t="s">
        <v>45</v>
      </c>
      <c r="D16" s="205">
        <f>SUM(D10:D15)</f>
        <v>2013103365</v>
      </c>
      <c r="E16" s="205">
        <f>SUM(E10:E15)</f>
        <v>1111524066.7099998</v>
      </c>
      <c r="F16" s="247">
        <f t="shared" si="0"/>
        <v>55.214455752002564</v>
      </c>
      <c r="G16" s="19"/>
      <c r="J16" s="84" t="s">
        <v>45</v>
      </c>
      <c r="K16" s="212">
        <f>SUM(K10:K15)</f>
        <v>2013.1033649999999</v>
      </c>
      <c r="L16" s="219">
        <f>SUM(L10:L15)</f>
        <v>1111.5240667099999</v>
      </c>
      <c r="M16" s="219">
        <f>SUM(M10:M15)</f>
        <v>901.57929829</v>
      </c>
      <c r="N16" s="248">
        <f t="shared" si="3"/>
        <v>55.214455752002578</v>
      </c>
      <c r="O16" s="46"/>
      <c r="Q16" s="187"/>
      <c r="R16" s="187"/>
      <c r="S16" s="187"/>
    </row>
    <row r="17" spans="2:15" x14ac:dyDescent="0.25">
      <c r="B17" s="19"/>
      <c r="C17" s="55"/>
      <c r="D17" s="55"/>
      <c r="E17" s="55"/>
      <c r="F17" s="55"/>
      <c r="G17" s="19"/>
    </row>
    <row r="18" spans="2:15" x14ac:dyDescent="0.25">
      <c r="B18" s="19"/>
      <c r="C18" s="55"/>
      <c r="D18" s="55"/>
      <c r="E18" s="55"/>
      <c r="F18" s="55"/>
      <c r="G18" s="19"/>
      <c r="O18" s="46"/>
    </row>
    <row r="19" spans="2:15" ht="19.5" thickBot="1" x14ac:dyDescent="0.3">
      <c r="B19" s="19"/>
      <c r="C19" s="260" t="s">
        <v>99</v>
      </c>
      <c r="D19" s="19"/>
      <c r="E19" s="19"/>
      <c r="F19" s="19"/>
      <c r="G19" s="19"/>
    </row>
    <row r="20" spans="2:15" ht="167.25" customHeight="1" thickTop="1" thickBot="1" x14ac:dyDescent="0.3">
      <c r="C20" s="461" t="s">
        <v>219</v>
      </c>
      <c r="D20" s="462"/>
      <c r="E20" s="462"/>
      <c r="F20" s="463"/>
      <c r="O20" s="46"/>
    </row>
    <row r="21" spans="2:15" ht="22.5" thickTop="1" thickBot="1" x14ac:dyDescent="0.4">
      <c r="C21" s="185"/>
      <c r="D21" s="185"/>
      <c r="E21" s="185"/>
      <c r="F21" s="185"/>
    </row>
    <row r="22" spans="2:15" ht="186" customHeight="1" thickTop="1" thickBot="1" x14ac:dyDescent="0.35">
      <c r="C22" s="465" t="s">
        <v>218</v>
      </c>
      <c r="D22" s="466"/>
      <c r="E22" s="466"/>
      <c r="F22" s="467"/>
    </row>
    <row r="23" spans="2:15" ht="21.75" thickTop="1" x14ac:dyDescent="0.35">
      <c r="C23" s="186"/>
      <c r="D23" s="186"/>
      <c r="E23" s="186"/>
      <c r="F23" s="186"/>
    </row>
    <row r="24" spans="2:15" ht="21" x14ac:dyDescent="0.35">
      <c r="C24" s="464"/>
      <c r="D24" s="464"/>
      <c r="E24" s="464"/>
      <c r="F24" s="464"/>
    </row>
    <row r="30" spans="2:15" ht="78" customHeight="1" x14ac:dyDescent="0.25"/>
    <row r="56" spans="4:4" ht="18" x14ac:dyDescent="0.25">
      <c r="D56" s="184"/>
    </row>
  </sheetData>
  <mergeCells count="11">
    <mergeCell ref="C20:F20"/>
    <mergeCell ref="C24:F24"/>
    <mergeCell ref="C22:F22"/>
    <mergeCell ref="J2:L2"/>
    <mergeCell ref="C8:F8"/>
    <mergeCell ref="C7:F7"/>
    <mergeCell ref="C6:F6"/>
    <mergeCell ref="C2:F2"/>
    <mergeCell ref="J6:N6"/>
    <mergeCell ref="J7:N7"/>
    <mergeCell ref="C4:N4"/>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customXml/itemProps2.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E4126-94EB-49B8-9E9C-4ECBDAE463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Sandra Patricia Montavan Fuentes</cp:lastModifiedBy>
  <cp:lastPrinted>2023-06-12T17:07:39Z</cp:lastPrinted>
  <dcterms:created xsi:type="dcterms:W3CDTF">2023-02-11T22:01:01Z</dcterms:created>
  <dcterms:modified xsi:type="dcterms:W3CDTF">2025-11-12T22:10:14Z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